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资格复审结果 (备份)" sheetId="5" state="hidden" r:id="rId1"/>
    <sheet name="体检人员名单" sheetId="3" r:id="rId2"/>
    <sheet name="Sheet4" sheetId="4" state="hidden" r:id="rId3"/>
  </sheets>
  <definedNames>
    <definedName name="_xlnm._FilterDatabase" localSheetId="0" hidden="1">'资格复审结果 (备份)'!$A$3:$U$110</definedName>
    <definedName name="_xlnm._FilterDatabase" localSheetId="1" hidden="1">体检人员名单!$A$1:$K$88</definedName>
    <definedName name="_xlnm.Print_Titles" localSheetId="1">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F8B72F1EA1641E5B9D872FA0B391FF0" descr="王玮玮522129199611154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0395" y="1711325"/>
          <a:ext cx="2800350" cy="3924300"/>
        </a:xfrm>
        <a:prstGeom prst="rect">
          <a:avLst/>
        </a:prstGeom>
      </xdr:spPr>
    </xdr:pic>
  </etc:cellImage>
  <etc:cellImage>
    <xdr:pic>
      <xdr:nvPicPr>
        <xdr:cNvPr id="3" name="ID_5E941C1FF3D2494D88127CD6F641F843" descr="522129200112092017-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0395" y="1882775"/>
          <a:ext cx="2943225" cy="4038600"/>
        </a:xfrm>
        <a:prstGeom prst="rect">
          <a:avLst/>
        </a:prstGeom>
      </xdr:spPr>
    </xdr:pic>
  </etc:cellImage>
  <etc:cellImage>
    <xdr:pic>
      <xdr:nvPicPr>
        <xdr:cNvPr id="4" name="ID_965A01C9C81B4B16B96572EAEC02CCA8" descr="毛知泽5221291995040250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0395" y="2054225"/>
          <a:ext cx="2800350" cy="3924300"/>
        </a:xfrm>
        <a:prstGeom prst="rect">
          <a:avLst/>
        </a:prstGeom>
      </xdr:spPr>
    </xdr:pic>
  </etc:cellImage>
  <etc:cellImage>
    <xdr:pic>
      <xdr:nvPicPr>
        <xdr:cNvPr id="5" name="ID_077A2E1268684D2C8D8376AD0E5E0C3F" descr="吴昊然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60395" y="2225675"/>
          <a:ext cx="899795" cy="1259840"/>
        </a:xfrm>
        <a:prstGeom prst="rect">
          <a:avLst/>
        </a:prstGeom>
      </xdr:spPr>
    </xdr:pic>
  </etc:cellImage>
  <etc:cellImage>
    <xdr:pic>
      <xdr:nvPicPr>
        <xdr:cNvPr id="6" name="ID_7F8670D1AC894E2B9FFDF9D9DDA95FA4" descr="黄俊烨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860395" y="2397125"/>
          <a:ext cx="2809875" cy="3933825"/>
        </a:xfrm>
        <a:prstGeom prst="rect">
          <a:avLst/>
        </a:prstGeom>
      </xdr:spPr>
    </xdr:pic>
  </etc:cellImage>
  <etc:cellImage>
    <xdr:pic>
      <xdr:nvPicPr>
        <xdr:cNvPr id="7" name="ID_47ED566DFC414B32A15C4B70D3C52788" descr="何嘉豪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860395" y="2568575"/>
          <a:ext cx="2924175" cy="4048125"/>
        </a:xfrm>
        <a:prstGeom prst="rect">
          <a:avLst/>
        </a:prstGeom>
      </xdr:spPr>
    </xdr:pic>
  </etc:cellImage>
  <etc:cellImage>
    <xdr:pic>
      <xdr:nvPicPr>
        <xdr:cNvPr id="8" name="ID_4EFCEF5F52004BCB9CFAC2D152DB9F9A" descr="李佳其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860395" y="2740025"/>
          <a:ext cx="7184390" cy="10058400"/>
        </a:xfrm>
        <a:prstGeom prst="rect">
          <a:avLst/>
        </a:prstGeom>
      </xdr:spPr>
    </xdr:pic>
  </etc:cellImage>
  <etc:cellImage>
    <xdr:pic>
      <xdr:nvPicPr>
        <xdr:cNvPr id="9" name="ID_7C611B2863864C41A1BC8DA6D436D3D1" descr="黎怀宇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860395" y="2911475"/>
          <a:ext cx="899795" cy="1259840"/>
        </a:xfrm>
        <a:prstGeom prst="rect">
          <a:avLst/>
        </a:prstGeom>
      </xdr:spPr>
    </xdr:pic>
  </etc:cellImage>
  <etc:cellImage>
    <xdr:pic>
      <xdr:nvPicPr>
        <xdr:cNvPr id="10" name="ID_20C040BA557B4452A82C8BEDD7872899" descr="徐安婷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860395" y="3082925"/>
          <a:ext cx="3933825" cy="5514975"/>
        </a:xfrm>
        <a:prstGeom prst="rect">
          <a:avLst/>
        </a:prstGeom>
      </xdr:spPr>
    </xdr:pic>
  </etc:cellImage>
  <etc:cellImage>
    <xdr:pic>
      <xdr:nvPicPr>
        <xdr:cNvPr id="11" name="ID_7D9449202E5C4FB5AD92D52C4E6877DC" descr="袁洪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860395" y="3254375"/>
          <a:ext cx="4572000" cy="6096000"/>
        </a:xfrm>
        <a:prstGeom prst="rect">
          <a:avLst/>
        </a:prstGeom>
      </xdr:spPr>
    </xdr:pic>
  </etc:cellImage>
  <etc:cellImage>
    <xdr:pic>
      <xdr:nvPicPr>
        <xdr:cNvPr id="12" name="ID_E9E22C5811EE4BD8888ACA9021D51188" descr="522129199507021074杨洪俊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908020" y="3425825"/>
          <a:ext cx="4572000" cy="4572000"/>
        </a:xfrm>
        <a:prstGeom prst="rect">
          <a:avLst/>
        </a:prstGeom>
      </xdr:spPr>
    </xdr:pic>
  </etc:cellImage>
  <etc:cellImage>
    <xdr:pic>
      <xdr:nvPicPr>
        <xdr:cNvPr id="13" name="ID_31FAE831880D4A1DA44EEAF3A15CE2DC" descr="522129199703263521韦同莲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908020" y="3597275"/>
          <a:ext cx="6704330" cy="10058400"/>
        </a:xfrm>
        <a:prstGeom prst="rect">
          <a:avLst/>
        </a:prstGeom>
      </xdr:spPr>
    </xdr:pic>
  </etc:cellImage>
  <etc:cellImage>
    <xdr:pic>
      <xdr:nvPicPr>
        <xdr:cNvPr id="14" name="ID_5380E7C953C24F18BF75CE99F453B47E" descr="522129199610290010冉龙亮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908020" y="3768725"/>
          <a:ext cx="914400" cy="1280160"/>
        </a:xfrm>
        <a:prstGeom prst="rect">
          <a:avLst/>
        </a:prstGeom>
      </xdr:spPr>
    </xdr:pic>
  </etc:cellImage>
  <etc:cellImage>
    <xdr:pic>
      <xdr:nvPicPr>
        <xdr:cNvPr id="15" name="ID_6A97707DF3B64E0EBD20DA38EBB0E218" descr="522129199612075015石泽宇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908020" y="3940175"/>
          <a:ext cx="3933825" cy="5514975"/>
        </a:xfrm>
        <a:prstGeom prst="rect">
          <a:avLst/>
        </a:prstGeom>
      </xdr:spPr>
    </xdr:pic>
  </etc:cellImage>
  <etc:cellImage>
    <xdr:pic>
      <xdr:nvPicPr>
        <xdr:cNvPr id="16" name="ID_86D470C1124647DD8BE0D88965B1E494" descr="522129199503183017谢鑫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908020" y="4111625"/>
          <a:ext cx="7143750" cy="10001250"/>
        </a:xfrm>
        <a:prstGeom prst="rect">
          <a:avLst/>
        </a:prstGeom>
      </xdr:spPr>
    </xdr:pic>
  </etc:cellImage>
  <etc:cellImage>
    <xdr:pic>
      <xdr:nvPicPr>
        <xdr:cNvPr id="17" name="ID_A36769B3B7BF4EACAE214FE17B220456" descr="522129199106022527刘静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908020" y="4283075"/>
          <a:ext cx="2914650" cy="4038600"/>
        </a:xfrm>
        <a:prstGeom prst="rect">
          <a:avLst/>
        </a:prstGeom>
      </xdr:spPr>
    </xdr:pic>
  </etc:cellImage>
  <etc:cellImage>
    <xdr:pic>
      <xdr:nvPicPr>
        <xdr:cNvPr id="18" name="ID_571427657CA14CC7B37D266FA2A0DDFD" descr="522225199906148427李晓芳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908020" y="4454525"/>
          <a:ext cx="7543800" cy="10058400"/>
        </a:xfrm>
        <a:prstGeom prst="rect">
          <a:avLst/>
        </a:prstGeom>
      </xdr:spPr>
    </xdr:pic>
  </etc:cellImage>
  <etc:cellImage>
    <xdr:pic>
      <xdr:nvPicPr>
        <xdr:cNvPr id="19" name="ID_6FBEE1094F2A47B5A4F863DAE87496CA" descr="522129200009174022任彬瑕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908020" y="4625975"/>
          <a:ext cx="2762250" cy="3886200"/>
        </a:xfrm>
        <a:prstGeom prst="rect">
          <a:avLst/>
        </a:prstGeom>
      </xdr:spPr>
    </xdr:pic>
  </etc:cellImage>
  <etc:cellImage>
    <xdr:pic>
      <xdr:nvPicPr>
        <xdr:cNvPr id="20" name="ID_4CEE8F80CF104691A88C42CD0DDD1D69" descr="522129199904063542蔡周敏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908020" y="4797425"/>
          <a:ext cx="2809875" cy="3933825"/>
        </a:xfrm>
        <a:prstGeom prst="rect">
          <a:avLst/>
        </a:prstGeom>
      </xdr:spPr>
    </xdr:pic>
  </etc:cellImage>
  <etc:cellImage>
    <xdr:pic>
      <xdr:nvPicPr>
        <xdr:cNvPr id="21" name="ID_32F235194C494B1FA6E4C0EDE316263D" descr="522129200008280069唐雨露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486150" y="4968875"/>
          <a:ext cx="3683635" cy="5105400"/>
        </a:xfrm>
        <a:prstGeom prst="rect">
          <a:avLst/>
        </a:prstGeom>
      </xdr:spPr>
    </xdr:pic>
  </etc:cellImage>
  <etc:cellImage>
    <xdr:pic>
      <xdr:nvPicPr>
        <xdr:cNvPr id="22" name="ID_1D264CCAF74A4E65BAC6ADD397A4B55A" descr="522121199912286227杨月露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486150" y="5140325"/>
          <a:ext cx="9154795" cy="10058400"/>
        </a:xfrm>
        <a:prstGeom prst="rect">
          <a:avLst/>
        </a:prstGeom>
      </xdr:spPr>
    </xdr:pic>
  </etc:cellImage>
  <etc:cellImage>
    <xdr:pic>
      <xdr:nvPicPr>
        <xdr:cNvPr id="23" name="ID_69F9448A535443E6AE94899B6DDC421F" descr="522128199805020022廖梅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486150" y="5311775"/>
          <a:ext cx="6706235" cy="10058400"/>
        </a:xfrm>
        <a:prstGeom prst="rect">
          <a:avLst/>
        </a:prstGeom>
      </xdr:spPr>
    </xdr:pic>
  </etc:cellImage>
  <etc:cellImage>
    <xdr:pic>
      <xdr:nvPicPr>
        <xdr:cNvPr id="24" name="ID_D7545B6AAFA1443DB2CF970AB04DF4FE" descr="522225199810186912袁辉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486150" y="5483225"/>
          <a:ext cx="2810510" cy="3933825"/>
        </a:xfrm>
        <a:prstGeom prst="rect">
          <a:avLst/>
        </a:prstGeom>
      </xdr:spPr>
    </xdr:pic>
  </etc:cellImage>
  <etc:cellImage>
    <xdr:pic>
      <xdr:nvPicPr>
        <xdr:cNvPr id="25" name="ID_6726F8D214BC418E819AF9411714023C" descr="522127199810082547陈鑫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486150" y="5826125"/>
          <a:ext cx="2810510" cy="3933825"/>
        </a:xfrm>
        <a:prstGeom prst="rect">
          <a:avLst/>
        </a:prstGeom>
      </xdr:spPr>
    </xdr:pic>
  </etc:cellImage>
  <etc:cellImage>
    <xdr:pic>
      <xdr:nvPicPr>
        <xdr:cNvPr id="26" name="ID_117BA3AF389D47B39494B99F393F07B2" descr="522129199703254051毛戬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86150" y="5997575"/>
          <a:ext cx="7190105" cy="10058400"/>
        </a:xfrm>
        <a:prstGeom prst="rect">
          <a:avLst/>
        </a:prstGeom>
      </xdr:spPr>
    </xdr:pic>
  </etc:cellImage>
  <etc:cellImage>
    <xdr:pic>
      <xdr:nvPicPr>
        <xdr:cNvPr id="27" name="ID_C3AEF0DFC6864160B40C6B1A73F092CD" descr="522129199502240024龙余先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486150" y="6169025"/>
          <a:ext cx="6678295" cy="10058400"/>
        </a:xfrm>
        <a:prstGeom prst="rect">
          <a:avLst/>
        </a:prstGeom>
      </xdr:spPr>
    </xdr:pic>
  </etc:cellImage>
  <etc:cellImage>
    <xdr:pic>
      <xdr:nvPicPr>
        <xdr:cNvPr id="28" name="ID_64C8F8F12CBF4BAA88AEF5EDF2B93B75" descr="522129199912083017邓宇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486150" y="6340475"/>
          <a:ext cx="6706235" cy="9347200"/>
        </a:xfrm>
        <a:prstGeom prst="rect">
          <a:avLst/>
        </a:prstGeom>
      </xdr:spPr>
    </xdr:pic>
  </etc:cellImage>
  <etc:cellImage>
    <xdr:pic>
      <xdr:nvPicPr>
        <xdr:cNvPr id="29" name="ID_759216C37C1E40839B4A5CC65CCEB686" descr="52212820010525304X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505960" y="7197725"/>
          <a:ext cx="6706870" cy="10058400"/>
        </a:xfrm>
        <a:prstGeom prst="rect">
          <a:avLst/>
        </a:prstGeom>
      </xdr:spPr>
    </xdr:pic>
  </etc:cellImage>
  <etc:cellImage>
    <xdr:pic>
      <xdr:nvPicPr>
        <xdr:cNvPr id="30" name="ID_3E72535B390A4543B2FE80B32F1B6D13" descr="43102119980116652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505960" y="9426575"/>
          <a:ext cx="5716270" cy="7620000"/>
        </a:xfrm>
        <a:prstGeom prst="rect">
          <a:avLst/>
        </a:prstGeom>
      </xdr:spPr>
    </xdr:pic>
  </etc:cellImage>
  <etc:cellImage>
    <xdr:pic>
      <xdr:nvPicPr>
        <xdr:cNvPr id="31" name="ID_02C0E1536B844D1C805A0C5C6B7BA95F" descr="52020319991013243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505960" y="8054975"/>
          <a:ext cx="2753995" cy="3857625"/>
        </a:xfrm>
        <a:prstGeom prst="rect">
          <a:avLst/>
        </a:prstGeom>
      </xdr:spPr>
    </xdr:pic>
  </etc:cellImage>
  <etc:cellImage>
    <xdr:pic>
      <xdr:nvPicPr>
        <xdr:cNvPr id="32" name="ID_684B2E03C35E4D5FA60082C88C8D3949" descr="52212520000228072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505960" y="9083675"/>
          <a:ext cx="6954520" cy="9753600"/>
        </a:xfrm>
        <a:prstGeom prst="rect">
          <a:avLst/>
        </a:prstGeom>
      </xdr:spPr>
    </xdr:pic>
  </etc:cellImage>
  <etc:cellImage>
    <xdr:pic>
      <xdr:nvPicPr>
        <xdr:cNvPr id="33" name="ID_62161887071F4EC4BCBD365498B176B9" descr="52212719971202656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505960" y="8226425"/>
          <a:ext cx="1259840" cy="1801495"/>
        </a:xfrm>
        <a:prstGeom prst="rect">
          <a:avLst/>
        </a:prstGeom>
      </xdr:spPr>
    </xdr:pic>
  </etc:cellImage>
  <etc:cellImage>
    <xdr:pic>
      <xdr:nvPicPr>
        <xdr:cNvPr id="34" name="ID_1E99261DBDB14E88B11E15D8DAFF0016" descr="52212819970420352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505960" y="6511925"/>
          <a:ext cx="6456680" cy="9192895"/>
        </a:xfrm>
        <a:prstGeom prst="rect">
          <a:avLst/>
        </a:prstGeom>
      </xdr:spPr>
    </xdr:pic>
  </etc:cellImage>
  <etc:cellImage>
    <xdr:pic>
      <xdr:nvPicPr>
        <xdr:cNvPr id="35" name="ID_C9F2663ED6DE46B19BFBC89C07803D7D" descr="52212820010226756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505960" y="7026275"/>
          <a:ext cx="7541260" cy="10058400"/>
        </a:xfrm>
        <a:prstGeom prst="rect">
          <a:avLst/>
        </a:prstGeom>
      </xdr:spPr>
    </xdr:pic>
  </etc:cellImage>
  <etc:cellImage>
    <xdr:pic>
      <xdr:nvPicPr>
        <xdr:cNvPr id="36" name="ID_4C89C67A1B7D443BAD26DF69D5610C7D" descr="5221291996092245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505960" y="8397875"/>
          <a:ext cx="900430" cy="1295400"/>
        </a:xfrm>
        <a:prstGeom prst="rect">
          <a:avLst/>
        </a:prstGeom>
      </xdr:spPr>
    </xdr:pic>
  </etc:cellImage>
  <etc:cellImage>
    <xdr:pic>
      <xdr:nvPicPr>
        <xdr:cNvPr id="37" name="ID_4D1E6077773047EFA2D8ED19DABD8992" descr="52212919970925501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05960" y="7712075"/>
          <a:ext cx="7184390" cy="10058400"/>
        </a:xfrm>
        <a:prstGeom prst="rect">
          <a:avLst/>
        </a:prstGeom>
      </xdr:spPr>
    </xdr:pic>
  </etc:cellImage>
  <etc:cellImage>
    <xdr:pic>
      <xdr:nvPicPr>
        <xdr:cNvPr id="38" name="ID_54F9511031AA4FFCB7C7416C5F0713D3" descr="52212919980109001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505960" y="7883525"/>
          <a:ext cx="901065" cy="1259840"/>
        </a:xfrm>
        <a:prstGeom prst="rect">
          <a:avLst/>
        </a:prstGeom>
      </xdr:spPr>
    </xdr:pic>
  </etc:cellImage>
  <etc:cellImage>
    <xdr:pic>
      <xdr:nvPicPr>
        <xdr:cNvPr id="39" name="ID_FB2AA4F729874919BD43829B588C2BBA" descr="52212919980112204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505960" y="6854825"/>
          <a:ext cx="3430270" cy="4572000"/>
        </a:xfrm>
        <a:prstGeom prst="rect">
          <a:avLst/>
        </a:prstGeom>
      </xdr:spPr>
    </xdr:pic>
  </etc:cellImage>
  <etc:cellImage>
    <xdr:pic>
      <xdr:nvPicPr>
        <xdr:cNvPr id="40" name="ID_C38C6738145C403AA88A88509D9D89E8" descr="52212920000418402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05960" y="6683375"/>
          <a:ext cx="4036695" cy="6096000"/>
        </a:xfrm>
        <a:prstGeom prst="rect">
          <a:avLst/>
        </a:prstGeom>
      </xdr:spPr>
    </xdr:pic>
  </etc:cellImage>
  <etc:cellImage>
    <xdr:pic>
      <xdr:nvPicPr>
        <xdr:cNvPr id="41" name="ID_BF39D9DEA6C04CAEB37C49070D099813" descr="52212920001207002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505960" y="7540625"/>
          <a:ext cx="5706745" cy="7943850"/>
        </a:xfrm>
        <a:prstGeom prst="rect">
          <a:avLst/>
        </a:prstGeom>
      </xdr:spPr>
    </xdr:pic>
  </etc:cellImage>
  <etc:cellImage>
    <xdr:pic>
      <xdr:nvPicPr>
        <xdr:cNvPr id="42" name="ID_64EFE4D502D24BC2BBAC268C4C12CB5B" descr="52212920010216202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05960" y="7369175"/>
          <a:ext cx="6954520" cy="9753600"/>
        </a:xfrm>
        <a:prstGeom prst="rect">
          <a:avLst/>
        </a:prstGeom>
      </xdr:spPr>
    </xdr:pic>
  </etc:cellImage>
  <etc:cellImage>
    <xdr:pic>
      <xdr:nvPicPr>
        <xdr:cNvPr id="43" name="ID_3BFFF4CA366A477D9C5C06F64063B528" descr="52212920010323252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505960" y="9255125"/>
          <a:ext cx="7190105" cy="10058400"/>
        </a:xfrm>
        <a:prstGeom prst="rect">
          <a:avLst/>
        </a:prstGeom>
      </xdr:spPr>
    </xdr:pic>
  </etc:cellImage>
  <etc:cellImage>
    <xdr:pic>
      <xdr:nvPicPr>
        <xdr:cNvPr id="44" name="ID_71D308450D3A406F9BD2BBABE0CF4F39" descr="52222719980201362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505960" y="8740775"/>
          <a:ext cx="7182485" cy="10058400"/>
        </a:xfrm>
        <a:prstGeom prst="rect">
          <a:avLst/>
        </a:prstGeom>
      </xdr:spPr>
    </xdr:pic>
  </etc:cellImage>
  <etc:cellImage>
    <xdr:pic>
      <xdr:nvPicPr>
        <xdr:cNvPr id="45" name="ID_6C637A82D2BF4F2AB2A8A8B23489CA25" descr="52262219990120051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05960" y="8569325"/>
          <a:ext cx="2811145" cy="3933825"/>
        </a:xfrm>
        <a:prstGeom prst="rect">
          <a:avLst/>
        </a:prstGeom>
      </xdr:spPr>
    </xdr:pic>
  </etc:cellImage>
  <etc:cellImage>
    <xdr:pic>
      <xdr:nvPicPr>
        <xdr:cNvPr id="46" name="ID_CDEF08C3C9AD4DB1BD70A49386C838DD" descr="52262220001220201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505960" y="8912225"/>
          <a:ext cx="7545070" cy="10058400"/>
        </a:xfrm>
        <a:prstGeom prst="rect">
          <a:avLst/>
        </a:prstGeom>
      </xdr:spPr>
    </xdr:pic>
  </etc:cellImage>
  <etc:cellImage>
    <xdr:pic>
      <xdr:nvPicPr>
        <xdr:cNvPr id="47" name="ID_3888D21ED9264CC7811A405F96346205" descr="5221291995080935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004560" y="9940925"/>
          <a:ext cx="4878070" cy="7124700"/>
        </a:xfrm>
        <a:prstGeom prst="rect">
          <a:avLst/>
        </a:prstGeom>
      </xdr:spPr>
    </xdr:pic>
  </etc:cellImage>
  <etc:cellImage>
    <xdr:pic>
      <xdr:nvPicPr>
        <xdr:cNvPr id="48" name="ID_0C779C85EC1C402B9445E6F668FEC71B" descr="52222419990420462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004560" y="9769475"/>
          <a:ext cx="7188200" cy="10058400"/>
        </a:xfrm>
        <a:prstGeom prst="rect">
          <a:avLst/>
        </a:prstGeom>
      </xdr:spPr>
    </xdr:pic>
  </etc:cellImage>
  <etc:cellImage>
    <xdr:pic>
      <xdr:nvPicPr>
        <xdr:cNvPr id="49" name="ID_EF10DC1BF33B4A4184439AF6312D4798" descr="52222419951223322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004560" y="9598025"/>
          <a:ext cx="2811145" cy="3933825"/>
        </a:xfrm>
        <a:prstGeom prst="rect">
          <a:avLst/>
        </a:prstGeom>
      </xdr:spPr>
    </xdr:pic>
  </etc:cellImage>
  <etc:cellImage>
    <xdr:pic>
      <xdr:nvPicPr>
        <xdr:cNvPr id="50" name="ID_A04E6AF736414DC2AB57441A5F759680" descr="52212119940530444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004560" y="10283825"/>
          <a:ext cx="6797040" cy="10058400"/>
        </a:xfrm>
        <a:prstGeom prst="rect">
          <a:avLst/>
        </a:prstGeom>
      </xdr:spPr>
    </xdr:pic>
  </etc:cellImage>
  <etc:cellImage>
    <xdr:pic>
      <xdr:nvPicPr>
        <xdr:cNvPr id="51" name="ID_3C001FAF8572439089F1D2872A05CCEC" descr="52212719960207154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004560" y="10112375"/>
          <a:ext cx="2811145" cy="3933825"/>
        </a:xfrm>
        <a:prstGeom prst="rect">
          <a:avLst/>
        </a:prstGeom>
      </xdr:spPr>
    </xdr:pic>
  </etc:cellImage>
  <etc:cellImage>
    <xdr:pic>
      <xdr:nvPicPr>
        <xdr:cNvPr id="52" name="ID_2F593E0CDB8F4788886615409D2DD678" descr="52212919930816402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004560" y="10455275"/>
          <a:ext cx="2811145" cy="3933825"/>
        </a:xfrm>
        <a:prstGeom prst="rect">
          <a:avLst/>
        </a:prstGeom>
      </xdr:spPr>
    </xdr:pic>
  </etc:cellImage>
  <etc:cellImage>
    <xdr:pic>
      <xdr:nvPicPr>
        <xdr:cNvPr id="53" name="ID_8CAEA309F6DE47DAABBAAED850D5B772" descr="52222419940806504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004560" y="10626725"/>
          <a:ext cx="4687570" cy="6562725"/>
        </a:xfrm>
        <a:prstGeom prst="rect">
          <a:avLst/>
        </a:prstGeom>
      </xdr:spPr>
    </xdr:pic>
  </etc:cellImage>
  <etc:cellImage>
    <xdr:pic>
      <xdr:nvPicPr>
        <xdr:cNvPr id="54" name="ID_608422EE398646D1B7CE8ED18F4F116C" descr="52262319950824284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004560" y="10798175"/>
          <a:ext cx="6868795" cy="10058400"/>
        </a:xfrm>
        <a:prstGeom prst="rect">
          <a:avLst/>
        </a:prstGeom>
      </xdr:spPr>
    </xdr:pic>
  </etc:cellImage>
  <etc:cellImage>
    <xdr:pic>
      <xdr:nvPicPr>
        <xdr:cNvPr id="55" name="ID_CA03D671DDC543BFB50CD3F2E5DC4DF9" descr="52212119940122182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004560" y="10969625"/>
          <a:ext cx="889635" cy="1332230"/>
        </a:xfrm>
        <a:prstGeom prst="rect">
          <a:avLst/>
        </a:prstGeom>
      </xdr:spPr>
    </xdr:pic>
  </etc:cellImage>
  <etc:cellImage>
    <xdr:pic>
      <xdr:nvPicPr>
        <xdr:cNvPr id="56" name="ID_172D050AA5BF445BB3521787890597E4" descr="5221291998100005352X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004560" y="11141075"/>
          <a:ext cx="4687570" cy="6553200"/>
        </a:xfrm>
        <a:prstGeom prst="rect">
          <a:avLst/>
        </a:prstGeom>
      </xdr:spPr>
    </xdr:pic>
  </etc:cellImage>
  <etc:cellImage>
    <xdr:pic>
      <xdr:nvPicPr>
        <xdr:cNvPr id="57" name="ID_1DD5A366C4D44FC29BB342B91F17DD49" descr="52011119891229124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004560" y="11312525"/>
          <a:ext cx="3411220" cy="4200525"/>
        </a:xfrm>
        <a:prstGeom prst="rect">
          <a:avLst/>
        </a:prstGeom>
      </xdr:spPr>
    </xdr:pic>
  </etc:cellImage>
  <etc:cellImage>
    <xdr:pic>
      <xdr:nvPicPr>
        <xdr:cNvPr id="58" name="ID_1075C30A063246569CCC1EF3476E82C6" descr="52212919900921452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004560" y="11483975"/>
          <a:ext cx="2811145" cy="3933825"/>
        </a:xfrm>
        <a:prstGeom prst="rect">
          <a:avLst/>
        </a:prstGeom>
      </xdr:spPr>
    </xdr:pic>
  </etc:cellImage>
  <etc:cellImage>
    <xdr:pic>
      <xdr:nvPicPr>
        <xdr:cNvPr id="59" name="ID_ED9F81A19F424910961DFE02CD848D16" descr="52272519980616301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6004560" y="11826875"/>
          <a:ext cx="5601970" cy="7848600"/>
        </a:xfrm>
        <a:prstGeom prst="rect">
          <a:avLst/>
        </a:prstGeom>
      </xdr:spPr>
    </xdr:pic>
  </etc:cellImage>
  <etc:cellImage>
    <xdr:pic>
      <xdr:nvPicPr>
        <xdr:cNvPr id="60" name="ID_EE1E7E3C1D484AFAA641C4D07BDCB9FA" descr="52212820000523502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004560" y="11998325"/>
          <a:ext cx="7145020" cy="10001250"/>
        </a:xfrm>
        <a:prstGeom prst="rect">
          <a:avLst/>
        </a:prstGeom>
      </xdr:spPr>
    </xdr:pic>
  </etc:cellImage>
  <etc:cellImage>
    <xdr:pic>
      <xdr:nvPicPr>
        <xdr:cNvPr id="61" name="ID_4F3415B4817F4BC09F5E959F9FF2C395" descr="52212919970506001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004560" y="12169775"/>
          <a:ext cx="4878070" cy="6934200"/>
        </a:xfrm>
        <a:prstGeom prst="rect">
          <a:avLst/>
        </a:prstGeom>
      </xdr:spPr>
    </xdr:pic>
  </etc:cellImage>
  <etc:cellImage>
    <xdr:pic>
      <xdr:nvPicPr>
        <xdr:cNvPr id="62" name="ID_68284F431416481B897126697E22A858" descr="52212119880114742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004560" y="12341225"/>
          <a:ext cx="4049395" cy="5848350"/>
        </a:xfrm>
        <a:prstGeom prst="rect">
          <a:avLst/>
        </a:prstGeom>
      </xdr:spPr>
    </xdr:pic>
  </etc:cellImage>
  <etc:cellImage>
    <xdr:pic>
      <xdr:nvPicPr>
        <xdr:cNvPr id="63" name="ID_BF1922249534425088C28CA8B2DD4D65" descr="52212719910519652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6004560" y="12512675"/>
          <a:ext cx="2811145" cy="3933825"/>
        </a:xfrm>
        <a:prstGeom prst="rect">
          <a:avLst/>
        </a:prstGeom>
      </xdr:spPr>
    </xdr:pic>
  </etc:cellImage>
  <etc:cellImage>
    <xdr:pic>
      <xdr:nvPicPr>
        <xdr:cNvPr id="64" name="ID_F73D3E68D43C4054B85DD039F70CC379" descr="52212919990504454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004560" y="12684125"/>
          <a:ext cx="7145020" cy="10001250"/>
        </a:xfrm>
        <a:prstGeom prst="rect">
          <a:avLst/>
        </a:prstGeom>
      </xdr:spPr>
    </xdr:pic>
  </etc:cellImage>
  <etc:cellImage>
    <xdr:pic>
      <xdr:nvPicPr>
        <xdr:cNvPr id="65" name="ID_930608EE903B4903A6C4845AB081F4E9" descr="522129199710243027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6004560" y="12855575"/>
          <a:ext cx="4592320" cy="6429375"/>
        </a:xfrm>
        <a:prstGeom prst="rect">
          <a:avLst/>
        </a:prstGeom>
      </xdr:spPr>
    </xdr:pic>
  </etc:cellImage>
  <etc:cellImage>
    <xdr:pic>
      <xdr:nvPicPr>
        <xdr:cNvPr id="66" name="ID_50D46FFACE99431E8794C4279A499EFD" descr="522129199207111019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004560" y="13027025"/>
          <a:ext cx="4573270" cy="6858000"/>
        </a:xfrm>
        <a:prstGeom prst="rect">
          <a:avLst/>
        </a:prstGeom>
      </xdr:spPr>
    </xdr:pic>
  </etc:cellImage>
  <etc:cellImage>
    <xdr:pic>
      <xdr:nvPicPr>
        <xdr:cNvPr id="67" name="ID_7CB24402D6114861B814FF078EE8712F" descr="52212919981212302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004560" y="13198475"/>
          <a:ext cx="8164830" cy="10058400"/>
        </a:xfrm>
        <a:prstGeom prst="rect">
          <a:avLst/>
        </a:prstGeom>
      </xdr:spPr>
    </xdr:pic>
  </etc:cellImage>
  <etc:cellImage>
    <xdr:pic>
      <xdr:nvPicPr>
        <xdr:cNvPr id="68" name="ID_C16949320EE4487E8CA4B7CA32237172" descr="52212919991114552X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004560" y="13369925"/>
          <a:ext cx="900430" cy="1258570"/>
        </a:xfrm>
        <a:prstGeom prst="rect">
          <a:avLst/>
        </a:prstGeom>
      </xdr:spPr>
    </xdr:pic>
  </etc:cellImage>
  <etc:cellImage>
    <xdr:pic>
      <xdr:nvPicPr>
        <xdr:cNvPr id="69" name="ID_07D3E528AC694C6997FBD38D3F56721C" descr="52212919980814554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004560" y="13541375"/>
          <a:ext cx="4573270" cy="6096000"/>
        </a:xfrm>
        <a:prstGeom prst="rect">
          <a:avLst/>
        </a:prstGeom>
      </xdr:spPr>
    </xdr:pic>
  </etc:cellImage>
  <etc:cellImage>
    <xdr:pic>
      <xdr:nvPicPr>
        <xdr:cNvPr id="70" name="ID_BF50A6B8CB9D4FB6B9948D2D60A317C4" descr="52212919911124554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004560" y="13712825"/>
          <a:ext cx="6097270" cy="8667750"/>
        </a:xfrm>
        <a:prstGeom prst="rect">
          <a:avLst/>
        </a:prstGeom>
      </xdr:spPr>
    </xdr:pic>
  </etc:cellImage>
  <etc:cellImage>
    <xdr:pic>
      <xdr:nvPicPr>
        <xdr:cNvPr id="71" name="ID_F05ED04AF5E54A1C998106FB79092463" descr="QQ图片2023063017103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004560" y="11655425"/>
          <a:ext cx="5840095" cy="8229600"/>
        </a:xfrm>
        <a:prstGeom prst="rect">
          <a:avLst/>
        </a:prstGeom>
      </xdr:spPr>
    </xdr:pic>
  </etc:cellImage>
  <etc:cellImage>
    <xdr:pic>
      <xdr:nvPicPr>
        <xdr:cNvPr id="72" name="ID_303F404C46184CECB29B72A8810F4343" descr="52212920000729451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004560" y="13884275"/>
          <a:ext cx="5630545" cy="7877175"/>
        </a:xfrm>
        <a:prstGeom prst="rect">
          <a:avLst/>
        </a:prstGeom>
      </xdr:spPr>
    </xdr:pic>
  </etc:cellImage>
  <etc:cellImage>
    <xdr:pic>
      <xdr:nvPicPr>
        <xdr:cNvPr id="73" name="ID_445C3723E4DE4B71836492EFC829E490" descr="52212919950218454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004560" y="14055725"/>
          <a:ext cx="4878070" cy="6934200"/>
        </a:xfrm>
        <a:prstGeom prst="rect">
          <a:avLst/>
        </a:prstGeom>
      </xdr:spPr>
    </xdr:pic>
  </etc:cellImage>
  <etc:cellImage>
    <xdr:pic>
      <xdr:nvPicPr>
        <xdr:cNvPr id="74" name="ID_7C0EF3473E1444E08C23948140E41657" descr="52212919960721552X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004560" y="14227175"/>
          <a:ext cx="2811145" cy="3933825"/>
        </a:xfrm>
        <a:prstGeom prst="rect">
          <a:avLst/>
        </a:prstGeom>
      </xdr:spPr>
    </xdr:pic>
  </etc:cellImage>
  <etc:cellImage>
    <xdr:pic>
      <xdr:nvPicPr>
        <xdr:cNvPr id="75" name="ID_592B65FA40CA40AF98ABD3ABC858E75C" descr="52212920000628201X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004560" y="14570075"/>
          <a:ext cx="5478145" cy="7658100"/>
        </a:xfrm>
        <a:prstGeom prst="rect">
          <a:avLst/>
        </a:prstGeom>
      </xdr:spPr>
    </xdr:pic>
  </etc:cellImage>
  <etc:cellImage>
    <xdr:pic>
      <xdr:nvPicPr>
        <xdr:cNvPr id="76" name="ID_568899B31BB74724AECC9F2EA09E6919" descr="52212919930301451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004560" y="15084425"/>
          <a:ext cx="5525770" cy="7734300"/>
        </a:xfrm>
        <a:prstGeom prst="rect">
          <a:avLst/>
        </a:prstGeom>
      </xdr:spPr>
    </xdr:pic>
  </etc:cellImage>
  <etc:cellImage>
    <xdr:pic>
      <xdr:nvPicPr>
        <xdr:cNvPr id="77" name="ID_6305F7786ADE49A2B1FD1626354C907A" descr="522129199903163023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004560" y="14741525"/>
          <a:ext cx="2811145" cy="3933825"/>
        </a:xfrm>
        <a:prstGeom prst="rect">
          <a:avLst/>
        </a:prstGeom>
      </xdr:spPr>
    </xdr:pic>
  </etc:cellImage>
  <etc:cellImage>
    <xdr:pic>
      <xdr:nvPicPr>
        <xdr:cNvPr id="78" name="ID_17EDF4FDDF9F4AD18D0F57F7DF5ADC9D" descr="52212919990601502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004560" y="14398625"/>
          <a:ext cx="7366000" cy="10058400"/>
        </a:xfrm>
        <a:prstGeom prst="rect">
          <a:avLst/>
        </a:prstGeom>
      </xdr:spPr>
    </xdr:pic>
  </etc:cellImage>
  <etc:cellImage>
    <xdr:pic>
      <xdr:nvPicPr>
        <xdr:cNvPr id="79" name="ID_0CD1844E1A974C9BADC23178E28DCD76" descr="522129200002061017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004560" y="14912975"/>
          <a:ext cx="4687570" cy="6562725"/>
        </a:xfrm>
        <a:prstGeom prst="rect">
          <a:avLst/>
        </a:prstGeom>
      </xdr:spPr>
    </xdr:pic>
  </etc:cellImage>
  <etc:cellImage>
    <xdr:pic>
      <xdr:nvPicPr>
        <xdr:cNvPr id="80" name="ID_37AE3B1A6C804166B4194F63542B00EB" descr="522129199711045516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004560" y="15255875"/>
          <a:ext cx="2801620" cy="3924300"/>
        </a:xfrm>
        <a:prstGeom prst="rect">
          <a:avLst/>
        </a:prstGeom>
      </xdr:spPr>
    </xdr:pic>
  </etc:cellImage>
  <etc:cellImage>
    <xdr:pic>
      <xdr:nvPicPr>
        <xdr:cNvPr id="81" name="ID_8C79090CB5A34CF8A58D312088205ACB" descr="52212919950922001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004560" y="15427325"/>
          <a:ext cx="6563995" cy="9372600"/>
        </a:xfrm>
        <a:prstGeom prst="rect">
          <a:avLst/>
        </a:prstGeom>
      </xdr:spPr>
    </xdr:pic>
  </etc:cellImage>
  <etc:cellImage>
    <xdr:pic>
      <xdr:nvPicPr>
        <xdr:cNvPr id="82" name="ID_EC8C8BE763D340FDA2E97DE727C5767C" descr="52212919960408502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004560" y="15598775"/>
          <a:ext cx="6297295" cy="8439150"/>
        </a:xfrm>
        <a:prstGeom prst="rect">
          <a:avLst/>
        </a:prstGeom>
      </xdr:spPr>
    </xdr:pic>
  </etc:cellImage>
  <etc:cellImage>
    <xdr:pic>
      <xdr:nvPicPr>
        <xdr:cNvPr id="83" name="ID_C165AFF229CD4F1686EC55C91C6692AB" descr="杨群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6004560" y="15770225"/>
          <a:ext cx="7547610" cy="10058400"/>
        </a:xfrm>
        <a:prstGeom prst="rect">
          <a:avLst/>
        </a:prstGeom>
      </xdr:spPr>
    </xdr:pic>
  </etc:cellImage>
  <etc:cellImage>
    <xdr:pic>
      <xdr:nvPicPr>
        <xdr:cNvPr id="84" name="ID_E2B76A367C2040A19E0CD2F088EDA4C4" descr="顾春艳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004560" y="15941675"/>
          <a:ext cx="2811145" cy="3933825"/>
        </a:xfrm>
        <a:prstGeom prst="rect">
          <a:avLst/>
        </a:prstGeom>
      </xdr:spPr>
    </xdr:pic>
  </etc:cellImage>
  <etc:cellImage>
    <xdr:pic>
      <xdr:nvPicPr>
        <xdr:cNvPr id="85" name="ID_E0F029CBFC1F4E419D4F7DA69AD7B0CE" descr="黄青青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6004560" y="16113125"/>
          <a:ext cx="7546975" cy="10058400"/>
        </a:xfrm>
        <a:prstGeom prst="rect">
          <a:avLst/>
        </a:prstGeom>
      </xdr:spPr>
    </xdr:pic>
  </etc:cellImage>
  <etc:cellImage>
    <xdr:pic>
      <xdr:nvPicPr>
        <xdr:cNvPr id="86" name="ID_CED676B4790E4D60B0DD43DD0B7DB30B" descr="张陈芬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6004560" y="16284575"/>
          <a:ext cx="7185660" cy="10058400"/>
        </a:xfrm>
        <a:prstGeom prst="rect">
          <a:avLst/>
        </a:prstGeom>
      </xdr:spPr>
    </xdr:pic>
  </etc:cellImage>
  <etc:cellImage>
    <xdr:pic>
      <xdr:nvPicPr>
        <xdr:cNvPr id="87" name="ID_69D20333982F4990A2CAB46F8C9A941F" descr="赵相江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004560" y="16456025"/>
          <a:ext cx="2268220" cy="3181350"/>
        </a:xfrm>
        <a:prstGeom prst="rect">
          <a:avLst/>
        </a:prstGeom>
      </xdr:spPr>
    </xdr:pic>
  </etc:cellImage>
  <etc:cellImage>
    <xdr:pic>
      <xdr:nvPicPr>
        <xdr:cNvPr id="88" name="ID_BD83CCD8D4164C048B0273941268FFD3" descr="QQ图片20230630172039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5908020" y="5826125"/>
          <a:ext cx="6648450" cy="9144000"/>
        </a:xfrm>
        <a:prstGeom prst="rect">
          <a:avLst/>
        </a:prstGeom>
      </xdr:spPr>
    </xdr:pic>
  </etc:cellImage>
  <etc:cellImage>
    <xdr:pic>
      <xdr:nvPicPr>
        <xdr:cNvPr id="89" name="ID_BA6A13208B0D460EB200A72BF1123459" descr="付洋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5908020" y="2740025"/>
          <a:ext cx="7143750" cy="10001250"/>
        </a:xfrm>
        <a:prstGeom prst="rect">
          <a:avLst/>
        </a:prstGeom>
      </xdr:spPr>
    </xdr:pic>
  </etc:cellImage>
  <etc:cellImage>
    <xdr:pic>
      <xdr:nvPicPr>
        <xdr:cNvPr id="90" name="ID_FEF76A4428784FFD8D50350646FCC336" descr="郑合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5908020" y="2911475"/>
          <a:ext cx="5143500" cy="7239000"/>
        </a:xfrm>
        <a:prstGeom prst="rect">
          <a:avLst/>
        </a:prstGeom>
      </xdr:spPr>
    </xdr:pic>
  </etc:cellImage>
  <etc:cellImage>
    <xdr:pic>
      <xdr:nvPicPr>
        <xdr:cNvPr id="91" name="ID_2AC34822161E4896882EE6CFDD062FF3" descr="肖露露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5908020" y="3082925"/>
          <a:ext cx="2771775" cy="393382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本表资格复审结束时即填报
</t>
        </r>
      </text>
    </comment>
    <comment ref="S3" authorId="0">
      <text>
        <r>
          <rPr>
            <sz val="9"/>
            <rFont val="宋体"/>
            <charset val="134"/>
          </rPr>
          <t>填写复审合格人员电话</t>
        </r>
      </text>
    </comment>
  </commentList>
</comments>
</file>

<file path=xl/sharedStrings.xml><?xml version="1.0" encoding="utf-8"?>
<sst xmlns="http://schemas.openxmlformats.org/spreadsheetml/2006/main" count="1932" uniqueCount="817">
  <si>
    <t>余庆县XX单位2023年公开招聘事业单位人员资格复审登记表</t>
  </si>
  <si>
    <t>填报单位：(公章）</t>
  </si>
  <si>
    <t>填报人：</t>
  </si>
  <si>
    <t>联系电话：</t>
  </si>
  <si>
    <t>填报日期：2023.06.30</t>
  </si>
  <si>
    <t>序号</t>
  </si>
  <si>
    <t>身份证号码</t>
  </si>
  <si>
    <t>准考证号</t>
  </si>
  <si>
    <t>姓名</t>
  </si>
  <si>
    <t>性别</t>
  </si>
  <si>
    <t>民族</t>
  </si>
  <si>
    <t>出生日期</t>
  </si>
  <si>
    <t>学历</t>
  </si>
  <si>
    <t>学位</t>
  </si>
  <si>
    <t>专业</t>
  </si>
  <si>
    <t>毕业院校</t>
  </si>
  <si>
    <t>毕业时间</t>
  </si>
  <si>
    <t>报考岗位代码及名称</t>
  </si>
  <si>
    <t>报考单位名称</t>
  </si>
  <si>
    <t>笔试总成绩</t>
  </si>
  <si>
    <t>报考职位名次</t>
  </si>
  <si>
    <t>是否复审</t>
  </si>
  <si>
    <t>复审结论</t>
  </si>
  <si>
    <t>联系电话</t>
  </si>
  <si>
    <t>照片</t>
  </si>
  <si>
    <t>面试考场</t>
  </si>
  <si>
    <t>522129199611154045</t>
  </si>
  <si>
    <t>1152456400220</t>
  </si>
  <si>
    <t>王玮玮</t>
  </si>
  <si>
    <t>汉族</t>
  </si>
  <si>
    <t>专科</t>
  </si>
  <si>
    <t>园艺技术</t>
  </si>
  <si>
    <t>黔东南民族职业技术学院</t>
  </si>
  <si>
    <t>22116200801工作员</t>
  </si>
  <si>
    <t>余庆县大乌江镇农业服务中心</t>
  </si>
  <si>
    <t>是</t>
  </si>
  <si>
    <t>合格</t>
  </si>
  <si>
    <t>522129200112092017</t>
  </si>
  <si>
    <t>1152456400110</t>
  </si>
  <si>
    <t>徐浪</t>
  </si>
  <si>
    <t>畜牧兽医</t>
  </si>
  <si>
    <t>遵义职业技术学院</t>
  </si>
  <si>
    <t>522129199504025010</t>
  </si>
  <si>
    <t>1152456400213</t>
  </si>
  <si>
    <t>毛知泽</t>
  </si>
  <si>
    <t>畜牧 兽医</t>
  </si>
  <si>
    <t>铜仁职业技术学院</t>
  </si>
  <si>
    <t>522129199705300000</t>
  </si>
  <si>
    <t>1152456400125</t>
  </si>
  <si>
    <t>吴昊然</t>
  </si>
  <si>
    <t>男</t>
  </si>
  <si>
    <t>侗族</t>
  </si>
  <si>
    <t>本科</t>
  </si>
  <si>
    <t>管理学学士</t>
  </si>
  <si>
    <t>信息管理与信息系统</t>
  </si>
  <si>
    <t>湖北中医药大学</t>
  </si>
  <si>
    <t>22116200501工作员</t>
  </si>
  <si>
    <t>余庆县关兴镇科技宣教文化信息服务中心</t>
  </si>
  <si>
    <t>522129199408195554</t>
  </si>
  <si>
    <t>1152456400201</t>
  </si>
  <si>
    <t>黄俊烨</t>
  </si>
  <si>
    <t>土家族</t>
  </si>
  <si>
    <t>数学与应用数学</t>
  </si>
  <si>
    <t>遵义师范学院</t>
  </si>
  <si>
    <t>522129199803222014</t>
  </si>
  <si>
    <t>1152456400106</t>
  </si>
  <si>
    <t>何嘉豪</t>
  </si>
  <si>
    <t>经济学学士</t>
  </si>
  <si>
    <t>经济统计学</t>
  </si>
  <si>
    <t>六盘水师范学院</t>
  </si>
  <si>
    <t>522129199903254056</t>
  </si>
  <si>
    <t>1152456400204</t>
  </si>
  <si>
    <t>李佳其</t>
  </si>
  <si>
    <t>工学学士</t>
  </si>
  <si>
    <t>材料科学与工程</t>
  </si>
  <si>
    <t>黑龙江工程学院</t>
  </si>
  <si>
    <t>22116200601工作员</t>
  </si>
  <si>
    <t>余庆县关兴镇村镇建设服务中心</t>
  </si>
  <si>
    <t>522129199604080017</t>
  </si>
  <si>
    <t>1152456400227</t>
  </si>
  <si>
    <t>黎怀宇</t>
  </si>
  <si>
    <t>农学学士</t>
  </si>
  <si>
    <t>园林</t>
  </si>
  <si>
    <t>贵州大学</t>
  </si>
  <si>
    <t>22116200701工作员</t>
  </si>
  <si>
    <t>余庆县白泥镇农业服务中心</t>
  </si>
  <si>
    <t>522129199604154522</t>
  </si>
  <si>
    <t>1152456400230</t>
  </si>
  <si>
    <t>徐安婷</t>
  </si>
  <si>
    <t>女</t>
  </si>
  <si>
    <t>农业资源与环境（土壤与农业化学方向）</t>
  </si>
  <si>
    <t>522129199810130011</t>
  </si>
  <si>
    <t>1152456400119</t>
  </si>
  <si>
    <t>袁洪义</t>
  </si>
  <si>
    <t>农业资源与环境</t>
  </si>
  <si>
    <t>522129199507021074</t>
  </si>
  <si>
    <t>1152456400206</t>
  </si>
  <si>
    <t>杨洪俊</t>
  </si>
  <si>
    <t>19950702</t>
  </si>
  <si>
    <t>新能源材料与器件</t>
  </si>
  <si>
    <t>武汉理工大学</t>
  </si>
  <si>
    <t>22116200101工作员</t>
  </si>
  <si>
    <t>余庆县龙家镇科技宣教文化信息服务中心</t>
  </si>
  <si>
    <t>15985041432</t>
  </si>
  <si>
    <t>522129199703263521</t>
  </si>
  <si>
    <t>1152456400129</t>
  </si>
  <si>
    <t>韦同莲</t>
  </si>
  <si>
    <t>苗族</t>
  </si>
  <si>
    <t>19970326</t>
  </si>
  <si>
    <t>文学学士</t>
  </si>
  <si>
    <t>编辑出版学</t>
  </si>
  <si>
    <t>河北经贸大学</t>
  </si>
  <si>
    <t>18785253828</t>
  </si>
  <si>
    <t>522129199610290010</t>
  </si>
  <si>
    <t>1152456400214</t>
  </si>
  <si>
    <t>冉龙亮</t>
  </si>
  <si>
    <t>19961029</t>
  </si>
  <si>
    <t>天津城建大学</t>
  </si>
  <si>
    <t>18385020661</t>
  </si>
  <si>
    <t>522129199612075015</t>
  </si>
  <si>
    <t>1152456400102</t>
  </si>
  <si>
    <t>石泽宇</t>
  </si>
  <si>
    <t>19961207</t>
  </si>
  <si>
    <t>作物重新技术</t>
  </si>
  <si>
    <t>22116200201工作员</t>
  </si>
  <si>
    <t>余庆县龙家镇农业服务中心</t>
  </si>
  <si>
    <t>18153124193</t>
  </si>
  <si>
    <t>522129199503183017</t>
  </si>
  <si>
    <t>1152456400121</t>
  </si>
  <si>
    <t>谢鑫</t>
  </si>
  <si>
    <t>19950318</t>
  </si>
  <si>
    <t>生态农业</t>
  </si>
  <si>
    <t>贵州农业职业学院</t>
  </si>
  <si>
    <t>13385521529</t>
  </si>
  <si>
    <t>522129199106022527</t>
  </si>
  <si>
    <t>1152456400216</t>
  </si>
  <si>
    <t>刘静</t>
  </si>
  <si>
    <t>19910602</t>
  </si>
  <si>
    <t>农产品质量检测</t>
  </si>
  <si>
    <t>黔南民族职业技术学院</t>
  </si>
  <si>
    <t>13984252451</t>
  </si>
  <si>
    <t>522225199906148427</t>
  </si>
  <si>
    <t>4252456400902</t>
  </si>
  <si>
    <t>李晓芳</t>
  </si>
  <si>
    <t>19990614</t>
  </si>
  <si>
    <t>法学学士</t>
  </si>
  <si>
    <t>思想政治教育</t>
  </si>
  <si>
    <t>22116201701思想政治教师</t>
  </si>
  <si>
    <t>余庆县他山中学</t>
  </si>
  <si>
    <t>522129200009174022</t>
  </si>
  <si>
    <t>4252456401311</t>
  </si>
  <si>
    <t>任彬瑕</t>
  </si>
  <si>
    <t>20000917</t>
  </si>
  <si>
    <t>18089691975</t>
  </si>
  <si>
    <t>522129199904063542</t>
  </si>
  <si>
    <t>4252456400901</t>
  </si>
  <si>
    <t>蔡周敏</t>
  </si>
  <si>
    <t>19990406</t>
  </si>
  <si>
    <t>安顺学院</t>
  </si>
  <si>
    <t>18385243705</t>
  </si>
  <si>
    <t>522129200008280069</t>
  </si>
  <si>
    <t>4252456401301</t>
  </si>
  <si>
    <t>唐雨露</t>
  </si>
  <si>
    <t>20000828</t>
  </si>
  <si>
    <t>理学学士</t>
  </si>
  <si>
    <t>浙江师范大学</t>
  </si>
  <si>
    <t>22116201702数学教师</t>
  </si>
  <si>
    <t>18184231814</t>
  </si>
  <si>
    <t>522121199912286227</t>
  </si>
  <si>
    <t>4252456400618</t>
  </si>
  <si>
    <t>杨月露</t>
  </si>
  <si>
    <t>19991228</t>
  </si>
  <si>
    <t>赣南师范大学</t>
  </si>
  <si>
    <t>17785235842</t>
  </si>
  <si>
    <t>522224199811164436</t>
  </si>
  <si>
    <t>4252456400707</t>
  </si>
  <si>
    <t>曹前勇</t>
  </si>
  <si>
    <t>仡佬族</t>
  </si>
  <si>
    <t>内蒙古民族大学</t>
  </si>
  <si>
    <t>放弃</t>
  </si>
  <si>
    <t>15117710137</t>
  </si>
  <si>
    <t>522128199805020022</t>
  </si>
  <si>
    <t>4252456401215</t>
  </si>
  <si>
    <t>廖梅</t>
  </si>
  <si>
    <t>19980502</t>
  </si>
  <si>
    <t>物理学</t>
  </si>
  <si>
    <t>贵州师范学院</t>
  </si>
  <si>
    <t>22116201703物理教师</t>
  </si>
  <si>
    <t>18385260839</t>
  </si>
  <si>
    <t>522225199810186912</t>
  </si>
  <si>
    <t>4252456400921</t>
  </si>
  <si>
    <t>袁辉</t>
  </si>
  <si>
    <t>苗</t>
  </si>
  <si>
    <t>19981018</t>
  </si>
  <si>
    <t>13124612124</t>
  </si>
  <si>
    <t>522128199809186521</t>
  </si>
  <si>
    <t>4252456400316</t>
  </si>
  <si>
    <t>李黔莉</t>
  </si>
  <si>
    <t>19980918</t>
  </si>
  <si>
    <t>长江师范学院</t>
  </si>
  <si>
    <t>17729643508</t>
  </si>
  <si>
    <t>522127199810082547</t>
  </si>
  <si>
    <t>4252456400505</t>
  </si>
  <si>
    <t>陈馨</t>
  </si>
  <si>
    <t>19981008</t>
  </si>
  <si>
    <t>地理科学</t>
  </si>
  <si>
    <t>贵州师范大学</t>
  </si>
  <si>
    <t>22116201704地理教师</t>
  </si>
  <si>
    <t>522129199703254051</t>
  </si>
  <si>
    <t>4252456400525</t>
  </si>
  <si>
    <t>毛戬</t>
  </si>
  <si>
    <t>19970325</t>
  </si>
  <si>
    <t>贵州师范大学求是学院</t>
  </si>
  <si>
    <t>13984530135</t>
  </si>
  <si>
    <t>522129199502240024</t>
  </si>
  <si>
    <t>4252456400812</t>
  </si>
  <si>
    <t>龙余先</t>
  </si>
  <si>
    <t>19950224</t>
  </si>
  <si>
    <t>南阳师范学院</t>
  </si>
  <si>
    <t>18285201373</t>
  </si>
  <si>
    <t>522129199912083017</t>
  </si>
  <si>
    <t>4252456400520</t>
  </si>
  <si>
    <t>邓宇</t>
  </si>
  <si>
    <t>19991208</t>
  </si>
  <si>
    <t>递补</t>
  </si>
  <si>
    <t>522128199704203524</t>
  </si>
  <si>
    <t>4252456400722</t>
  </si>
  <si>
    <t>唐莉</t>
  </si>
  <si>
    <t>汉语言文学</t>
  </si>
  <si>
    <t>贵州民族大学</t>
  </si>
  <si>
    <t>22116201601语文教师</t>
  </si>
  <si>
    <t>余庆中学</t>
  </si>
  <si>
    <t>522129200004184029</t>
  </si>
  <si>
    <t>4252456400927</t>
  </si>
  <si>
    <t>王涵</t>
  </si>
  <si>
    <t>522129199801122044</t>
  </si>
  <si>
    <t>4252456401015</t>
  </si>
  <si>
    <t>李兴竹</t>
  </si>
  <si>
    <t>522128200102267569</t>
  </si>
  <si>
    <t>4252456400620</t>
  </si>
  <si>
    <t>张杰</t>
  </si>
  <si>
    <t>22116201602思想政治教师</t>
  </si>
  <si>
    <t>52212820010525304X</t>
  </si>
  <si>
    <t>4252456400824</t>
  </si>
  <si>
    <t>唐荣</t>
  </si>
  <si>
    <t>522129200102162026</t>
  </si>
  <si>
    <t>4252456400625</t>
  </si>
  <si>
    <t>任安安</t>
  </si>
  <si>
    <t>522129200012070021</t>
  </si>
  <si>
    <t>4252456400509</t>
  </si>
  <si>
    <t>陈沛汝</t>
  </si>
  <si>
    <t>河北师范大学</t>
  </si>
  <si>
    <t>22116201603物理教师</t>
  </si>
  <si>
    <t>522129199709255012</t>
  </si>
  <si>
    <t>4252456400310</t>
  </si>
  <si>
    <t>王松</t>
  </si>
  <si>
    <t>南宁师范大学</t>
  </si>
  <si>
    <t>522129199801090011</t>
  </si>
  <si>
    <t>4252456401408</t>
  </si>
  <si>
    <t>李健</t>
  </si>
  <si>
    <t>520203199910132436</t>
  </si>
  <si>
    <t>4252456400317</t>
  </si>
  <si>
    <t>伍威</t>
  </si>
  <si>
    <t>布依族</t>
  </si>
  <si>
    <t>化学</t>
  </si>
  <si>
    <t>22116201604化学教师</t>
  </si>
  <si>
    <t>522127199712026568</t>
  </si>
  <si>
    <t>4252456400726</t>
  </si>
  <si>
    <t>罗宇洁</t>
  </si>
  <si>
    <t>应用化学</t>
  </si>
  <si>
    <t>522129199609224534</t>
  </si>
  <si>
    <t>4252456400504</t>
  </si>
  <si>
    <t>李茂飞</t>
  </si>
  <si>
    <t>化学（师范）</t>
  </si>
  <si>
    <t xml:space="preserve">扬州大学 </t>
  </si>
  <si>
    <t>522622199901200516</t>
  </si>
  <si>
    <t>4252456401203</t>
  </si>
  <si>
    <t>曾朝鹏</t>
  </si>
  <si>
    <t>艺术学学士</t>
  </si>
  <si>
    <t>音乐表演</t>
  </si>
  <si>
    <t>22116201605音乐教师</t>
  </si>
  <si>
    <t>522227199802013627</t>
  </si>
  <si>
    <t>4252456400709</t>
  </si>
  <si>
    <t>向亚兰</t>
  </si>
  <si>
    <t>音乐学</t>
  </si>
  <si>
    <t>铜仁学院</t>
  </si>
  <si>
    <t>522622200012202015</t>
  </si>
  <si>
    <t>4252456400822</t>
  </si>
  <si>
    <t>石潇</t>
  </si>
  <si>
    <t>凯里学院</t>
  </si>
  <si>
    <t>522125200002280724</t>
  </si>
  <si>
    <t>4252456401213</t>
  </si>
  <si>
    <t>邹静</t>
  </si>
  <si>
    <t>土家族　</t>
  </si>
  <si>
    <t>绘画专业</t>
  </si>
  <si>
    <t>22116201606美术教师</t>
  </si>
  <si>
    <t>522129200103232524</t>
  </si>
  <si>
    <t>4252456400521</t>
  </si>
  <si>
    <t>张徐睿</t>
  </si>
  <si>
    <t>美术学</t>
  </si>
  <si>
    <t>江西师范大学</t>
  </si>
  <si>
    <t>431021199801166523</t>
  </si>
  <si>
    <t>4252456400522</t>
  </si>
  <si>
    <t>饶美玲</t>
  </si>
  <si>
    <t>兴义民族师范学院</t>
  </si>
  <si>
    <t>522224199512233227</t>
  </si>
  <si>
    <t>5652456401511</t>
  </si>
  <si>
    <t>黄海艳</t>
  </si>
  <si>
    <t>公共卫生管理</t>
  </si>
  <si>
    <t>贵阳护理职业学院</t>
  </si>
  <si>
    <t>22116201001公共卫生工作员</t>
  </si>
  <si>
    <t>余庆县子营街道社区卫生服务中心</t>
  </si>
  <si>
    <t>522224199904204628</t>
  </si>
  <si>
    <t>5652456401606</t>
  </si>
  <si>
    <t>陈娟</t>
  </si>
  <si>
    <t>遵义医药高等专科学校</t>
  </si>
  <si>
    <t>522129199508093547</t>
  </si>
  <si>
    <t>5652456401509</t>
  </si>
  <si>
    <t>吴霞</t>
  </si>
  <si>
    <t>522127199602071544</t>
  </si>
  <si>
    <t>5352456402321</t>
  </si>
  <si>
    <t>李娜</t>
  </si>
  <si>
    <t>药学</t>
  </si>
  <si>
    <t>22116201101药剂工作员</t>
  </si>
  <si>
    <t>余庆县构皮滩中心卫生院</t>
  </si>
  <si>
    <t>522401199607284226</t>
  </si>
  <si>
    <t>5352456402216</t>
  </si>
  <si>
    <t>周晓兰</t>
  </si>
  <si>
    <t>贵州中医药大学</t>
  </si>
  <si>
    <t>522123199510194517</t>
  </si>
  <si>
    <t>5352456402310</t>
  </si>
  <si>
    <t>孙远清</t>
  </si>
  <si>
    <t>重庆广播电视大学</t>
  </si>
  <si>
    <t>522121199405304443</t>
  </si>
  <si>
    <t>5352456402403</t>
  </si>
  <si>
    <t>王美月</t>
  </si>
  <si>
    <t>遵义医学院</t>
  </si>
  <si>
    <t>13314435450</t>
  </si>
  <si>
    <t>522228199610063618</t>
  </si>
  <si>
    <t>5352456402104</t>
  </si>
  <si>
    <t>田超</t>
  </si>
  <si>
    <t>18311818544</t>
  </si>
  <si>
    <t>522129199308164021</t>
  </si>
  <si>
    <t>5352456402106</t>
  </si>
  <si>
    <t>张德华</t>
  </si>
  <si>
    <t>522224199408065040</t>
  </si>
  <si>
    <t>5352456402111</t>
  </si>
  <si>
    <t>王菊</t>
  </si>
  <si>
    <t>522623199508242847</t>
  </si>
  <si>
    <t>5252456401914</t>
  </si>
  <si>
    <t>龙菊</t>
  </si>
  <si>
    <t>临床医学</t>
  </si>
  <si>
    <t>遵义医科大学</t>
  </si>
  <si>
    <t>22116201201西医临床医生</t>
  </si>
  <si>
    <t>余庆县大乌江镇卫生院</t>
  </si>
  <si>
    <t>522129199407152528</t>
  </si>
  <si>
    <t>5252456402007</t>
  </si>
  <si>
    <t>王树琴</t>
  </si>
  <si>
    <t>522121199401221827</t>
  </si>
  <si>
    <t>5252456401912</t>
  </si>
  <si>
    <t>明中旭</t>
  </si>
  <si>
    <t>医学学士</t>
  </si>
  <si>
    <t>52212919981005352X</t>
  </si>
  <si>
    <t>5252456401902</t>
  </si>
  <si>
    <t>闫旭</t>
  </si>
  <si>
    <t>522225199309060814</t>
  </si>
  <si>
    <t>5252456402004</t>
  </si>
  <si>
    <t>马坤</t>
  </si>
  <si>
    <t>贵州医科大学</t>
  </si>
  <si>
    <t>18886353375</t>
  </si>
  <si>
    <t>522632199309027323</t>
  </si>
  <si>
    <t>5252456402008</t>
  </si>
  <si>
    <t>龙胜桃</t>
  </si>
  <si>
    <t>522225199402145724</t>
  </si>
  <si>
    <t>5252456401915</t>
  </si>
  <si>
    <t>张欢欢</t>
  </si>
  <si>
    <t>15185853413</t>
  </si>
  <si>
    <t>522627199310252623</t>
  </si>
  <si>
    <t>5252456402011</t>
  </si>
  <si>
    <t>罗小晶</t>
  </si>
  <si>
    <t>15085657823</t>
  </si>
  <si>
    <t>520111198912291246</t>
  </si>
  <si>
    <t>5452456401711</t>
  </si>
  <si>
    <t>周贤</t>
  </si>
  <si>
    <t>护理学</t>
  </si>
  <si>
    <t>国家开放大学</t>
  </si>
  <si>
    <t>22116201202护理人员</t>
  </si>
  <si>
    <t>522129199608022527</t>
  </si>
  <si>
    <t>5452456401710</t>
  </si>
  <si>
    <t>陈定宇</t>
  </si>
  <si>
    <t>522129199009214527</t>
  </si>
  <si>
    <t>5452456401728</t>
  </si>
  <si>
    <t>陈红</t>
  </si>
  <si>
    <t>522121199703101820</t>
  </si>
  <si>
    <t>5452456401701</t>
  </si>
  <si>
    <t>钟雨</t>
  </si>
  <si>
    <t>湖北医药学院</t>
  </si>
  <si>
    <t>522725199806163010</t>
  </si>
  <si>
    <t>5552456402704</t>
  </si>
  <si>
    <t>周富林</t>
  </si>
  <si>
    <t>医学影像技术</t>
  </si>
  <si>
    <t>山东第一医科大学</t>
  </si>
  <si>
    <t>22116201203影像工作人员</t>
  </si>
  <si>
    <t>522128200005235020</t>
  </si>
  <si>
    <t>5552456402710</t>
  </si>
  <si>
    <t>卢芯竹</t>
  </si>
  <si>
    <t>哈尔滨医科大学</t>
  </si>
  <si>
    <t>522129199705060015</t>
  </si>
  <si>
    <t>5552456402517</t>
  </si>
  <si>
    <t>潘飞</t>
  </si>
  <si>
    <t>贵州医科大学神奇民族医药学院</t>
  </si>
  <si>
    <t>522121198801147422</t>
  </si>
  <si>
    <t>5352456402302</t>
  </si>
  <si>
    <t>张维</t>
  </si>
  <si>
    <t>22116201301药剂工作员</t>
  </si>
  <si>
    <t>余庆县龙家镇卫生院</t>
  </si>
  <si>
    <t>522127199105196522</t>
  </si>
  <si>
    <t>5352456402314</t>
  </si>
  <si>
    <t>胡程程</t>
  </si>
  <si>
    <t>522129199905044546</t>
  </si>
  <si>
    <t>5352456402124</t>
  </si>
  <si>
    <t>徐慧玲</t>
  </si>
  <si>
    <t>522129199710243027</t>
  </si>
  <si>
    <t>5152456402813</t>
  </si>
  <si>
    <t>黄英</t>
  </si>
  <si>
    <t>中医学</t>
  </si>
  <si>
    <t>22116201401中医医生</t>
  </si>
  <si>
    <t>余庆县关兴镇卫生院</t>
  </si>
  <si>
    <t>522129199207111019</t>
  </si>
  <si>
    <t>5152456402811</t>
  </si>
  <si>
    <t>刘恩才</t>
  </si>
  <si>
    <t>522129199812123026</t>
  </si>
  <si>
    <t>5152456402804</t>
  </si>
  <si>
    <t>陈维</t>
  </si>
  <si>
    <t>52212919991114552X</t>
  </si>
  <si>
    <t>5552456402504</t>
  </si>
  <si>
    <t>杨秀俐</t>
  </si>
  <si>
    <t>医学检验技术</t>
  </si>
  <si>
    <t>22116201402检验人员</t>
  </si>
  <si>
    <t>522129199808145548</t>
  </si>
  <si>
    <t>5552456402512</t>
  </si>
  <si>
    <t>杨文燕</t>
  </si>
  <si>
    <t>522129199609294516</t>
  </si>
  <si>
    <t>5552456402505</t>
  </si>
  <si>
    <t>王运作</t>
  </si>
  <si>
    <t>18285210337</t>
  </si>
  <si>
    <t>522129199111245549</t>
  </si>
  <si>
    <t>5552456402607</t>
  </si>
  <si>
    <t>郭艳</t>
  </si>
  <si>
    <t>医学检验</t>
  </si>
  <si>
    <t>15208517018</t>
  </si>
  <si>
    <t>522129200007294514</t>
  </si>
  <si>
    <t>5352456402123</t>
  </si>
  <si>
    <t>罗实</t>
  </si>
  <si>
    <t>22116201403药剂工作员</t>
  </si>
  <si>
    <t>522129199502184544</t>
  </si>
  <si>
    <t>5352456402130</t>
  </si>
  <si>
    <t>黄菊</t>
  </si>
  <si>
    <t>52212919960721552X</t>
  </si>
  <si>
    <t>5352456402303</t>
  </si>
  <si>
    <t>胡孝容</t>
  </si>
  <si>
    <t>522129199906015026</t>
  </si>
  <si>
    <t>5252456401918</t>
  </si>
  <si>
    <t>张远飞</t>
  </si>
  <si>
    <t>22116201501西医临床医生</t>
  </si>
  <si>
    <t>余庆县敖溪中心卫生院</t>
  </si>
  <si>
    <t>18212109868</t>
  </si>
  <si>
    <t>522129200208290034</t>
  </si>
  <si>
    <t>5252456402005</t>
  </si>
  <si>
    <t>杨周</t>
  </si>
  <si>
    <t>18311660842</t>
  </si>
  <si>
    <t>52212920000628201X</t>
  </si>
  <si>
    <t>5252456401911</t>
  </si>
  <si>
    <t>胡小江</t>
  </si>
  <si>
    <t>522129199903163023</t>
  </si>
  <si>
    <t>5252456402012</t>
  </si>
  <si>
    <t>曾红梅</t>
  </si>
  <si>
    <t>522129200002061017</t>
  </si>
  <si>
    <t>5252456401916</t>
  </si>
  <si>
    <t>唐家辉</t>
  </si>
  <si>
    <t>襄阳职业技术学院</t>
  </si>
  <si>
    <t>522129199303014518</t>
  </si>
  <si>
    <t>5252456402010</t>
  </si>
  <si>
    <t>陈亮</t>
  </si>
  <si>
    <t>石家庄医学高等专科学校</t>
  </si>
  <si>
    <t>522129199406014537</t>
  </si>
  <si>
    <t>5252456401903</t>
  </si>
  <si>
    <t>彭胜洪</t>
  </si>
  <si>
    <t>13595523142</t>
  </si>
  <si>
    <t>522129199602135520</t>
  </si>
  <si>
    <t>5252456402014</t>
  </si>
  <si>
    <t>刘宇</t>
  </si>
  <si>
    <t>黔南民族医学高等专科学校</t>
  </si>
  <si>
    <t>18085296924</t>
  </si>
  <si>
    <t>522129199711045516</t>
  </si>
  <si>
    <t>5552456402606</t>
  </si>
  <si>
    <t>杨兵</t>
  </si>
  <si>
    <t>22116201502检验人员</t>
  </si>
  <si>
    <t>522129199509220018</t>
  </si>
  <si>
    <t>5552456402627</t>
  </si>
  <si>
    <t>杨启航</t>
  </si>
  <si>
    <t>522129199604085029</t>
  </si>
  <si>
    <t>5552456402522</t>
  </si>
  <si>
    <t>韦清梅</t>
  </si>
  <si>
    <t>522622199811013549</t>
  </si>
  <si>
    <t>5652456401614</t>
  </si>
  <si>
    <t>杨群</t>
  </si>
  <si>
    <t>预防医学</t>
  </si>
  <si>
    <t>22116200901公共卫生工作员</t>
  </si>
  <si>
    <t>余庆县疾病预防控制中心</t>
  </si>
  <si>
    <t>18212432846</t>
  </si>
  <si>
    <t>522601199902084826</t>
  </si>
  <si>
    <t>5652456401517</t>
  </si>
  <si>
    <t>顾春艳</t>
  </si>
  <si>
    <t>19990208</t>
  </si>
  <si>
    <t>食品卫生与营养学</t>
  </si>
  <si>
    <t>18744847862</t>
  </si>
  <si>
    <t>44160220007062226</t>
  </si>
  <si>
    <t>邹梦珩</t>
  </si>
  <si>
    <t>20000706</t>
  </si>
  <si>
    <t>2023-06-01</t>
  </si>
  <si>
    <t>169.3</t>
  </si>
  <si>
    <t>吴俊</t>
  </si>
  <si>
    <t>19970624</t>
  </si>
  <si>
    <t>2020-07-01</t>
  </si>
  <si>
    <t>162.2</t>
  </si>
  <si>
    <t>522129200004063526</t>
  </si>
  <si>
    <t>5652456401626</t>
  </si>
  <si>
    <t>黄青青</t>
  </si>
  <si>
    <t>20000406</t>
  </si>
  <si>
    <t>15185259096</t>
  </si>
  <si>
    <t>522225199710290827</t>
  </si>
  <si>
    <t>5652456401603</t>
  </si>
  <si>
    <t>张陈芬</t>
  </si>
  <si>
    <t>19971029</t>
  </si>
  <si>
    <t>18311881412</t>
  </si>
  <si>
    <t>赵相江</t>
  </si>
  <si>
    <t>19970415</t>
  </si>
  <si>
    <t>522124199611256429</t>
  </si>
  <si>
    <t>张恒</t>
  </si>
  <si>
    <t>2021-07-01</t>
  </si>
  <si>
    <t>52032920000128551X</t>
  </si>
  <si>
    <t>1152456400208</t>
  </si>
  <si>
    <t>付洋</t>
  </si>
  <si>
    <t>20000128</t>
  </si>
  <si>
    <t>动物药学</t>
  </si>
  <si>
    <t>天津农学院</t>
  </si>
  <si>
    <t>2023.6.14</t>
  </si>
  <si>
    <t>余庆县构皮滩镇农业服务中心</t>
  </si>
  <si>
    <t>522129199909113019</t>
  </si>
  <si>
    <t>1152456400101</t>
  </si>
  <si>
    <t>郑合</t>
  </si>
  <si>
    <t>19990911</t>
  </si>
  <si>
    <t>农学</t>
  </si>
  <si>
    <t>2023.07.01</t>
  </si>
  <si>
    <t>522129199901051028</t>
  </si>
  <si>
    <t>1152456400113</t>
  </si>
  <si>
    <t>肖露露</t>
  </si>
  <si>
    <t>19990105</t>
  </si>
  <si>
    <t>应用生物科学</t>
  </si>
  <si>
    <t>本表性别、出生日期由身份证号生成，毕业时间用6位数记录，按职位、名次升序排序。表中有函数，可在表中插入相应行数，打印时请自行设置行高列宽。</t>
  </si>
  <si>
    <t>余庆县2025年公开招聘事业单位人员参加选岗及体检人员名单</t>
  </si>
  <si>
    <t>笔试
成绩</t>
  </si>
  <si>
    <t>笔试折
算成绩</t>
  </si>
  <si>
    <t>面试
成绩</t>
  </si>
  <si>
    <t>面试折算成绩</t>
  </si>
  <si>
    <t>折算后总成绩</t>
  </si>
  <si>
    <t>总成绩排名</t>
  </si>
  <si>
    <t>是否进入体检环节</t>
  </si>
  <si>
    <t>体检时间</t>
  </si>
  <si>
    <t>李儒琳</t>
  </si>
  <si>
    <t>22113000101工作员</t>
  </si>
  <si>
    <t>0001余庆县子营街道党务政务服务中心</t>
  </si>
  <si>
    <t>2025.06.26</t>
  </si>
  <si>
    <t>陈红羽</t>
  </si>
  <si>
    <t>22113000201工作员</t>
  </si>
  <si>
    <t>0002余庆县子营街道综合执法队</t>
  </si>
  <si>
    <t>匡文滨</t>
  </si>
  <si>
    <t>22113000202工作员</t>
  </si>
  <si>
    <t>杨才艳</t>
  </si>
  <si>
    <t>22113000301工作员</t>
  </si>
  <si>
    <t>0003余庆县花山苗族乡农业农村综合服务中心</t>
  </si>
  <si>
    <t>肖盼盼</t>
  </si>
  <si>
    <t>22113000401工作员</t>
  </si>
  <si>
    <t>0004余庆县花山苗族乡综合执法队</t>
  </si>
  <si>
    <t>陈瀚清</t>
  </si>
  <si>
    <t>22113000501工作员</t>
  </si>
  <si>
    <t>0005余庆县龙溪镇村镇建设综合服务中心</t>
  </si>
  <si>
    <t>李永飞</t>
  </si>
  <si>
    <t>22113000502工作员</t>
  </si>
  <si>
    <t>孙慧</t>
  </si>
  <si>
    <t>22113000601工作员</t>
  </si>
  <si>
    <t>0006余庆县龙溪镇综合执法队</t>
  </si>
  <si>
    <t>张蕊</t>
  </si>
  <si>
    <t>尹怡</t>
  </si>
  <si>
    <t>22113000701工作员</t>
  </si>
  <si>
    <t>0007余庆县大乌江镇党务政务服务中心</t>
  </si>
  <si>
    <t>饶茂琪</t>
  </si>
  <si>
    <t>22113000702工作员</t>
  </si>
  <si>
    <t>毛李根</t>
  </si>
  <si>
    <t>谭颜</t>
  </si>
  <si>
    <t>22113000801工作员</t>
  </si>
  <si>
    <t>0008余庆县大乌江镇农业农村综合服务中心</t>
  </si>
  <si>
    <t>徐毅</t>
  </si>
  <si>
    <t>22113000802工作员</t>
  </si>
  <si>
    <t>向余</t>
  </si>
  <si>
    <t>22113000803工作员</t>
  </si>
  <si>
    <t>李奉宪</t>
  </si>
  <si>
    <t>22113000804工作员</t>
  </si>
  <si>
    <t>蒋垒</t>
  </si>
  <si>
    <t>22113000901工作员</t>
  </si>
  <si>
    <t>0009余庆县大乌江镇综合执法队</t>
  </si>
  <si>
    <t>杨惠玲</t>
  </si>
  <si>
    <t>22113001001工作员</t>
  </si>
  <si>
    <t>0010余庆县构皮滩镇党务政务服务中心</t>
  </si>
  <si>
    <t>陈俊竹</t>
  </si>
  <si>
    <t>22113001101工作员</t>
  </si>
  <si>
    <t>0011余庆县构皮滩镇村镇建设综合服务中心</t>
  </si>
  <si>
    <t>陆航丽</t>
  </si>
  <si>
    <t>22113001201工作员</t>
  </si>
  <si>
    <t>0012余庆县构皮滩镇农业农村综合服务中心</t>
  </si>
  <si>
    <t>翟红映</t>
  </si>
  <si>
    <t>22113001301工作员</t>
  </si>
  <si>
    <t>0013余庆县构皮滩镇综合执法队</t>
  </si>
  <si>
    <t>郭清静</t>
  </si>
  <si>
    <t>游昌顺</t>
  </si>
  <si>
    <t>冯芳</t>
  </si>
  <si>
    <t>22113001401工作员</t>
  </si>
  <si>
    <t>0014余庆县敖溪镇农业农村综合服务中心</t>
  </si>
  <si>
    <t>穆泳宏</t>
  </si>
  <si>
    <t>22113001402工作员</t>
  </si>
  <si>
    <t>梁新意</t>
  </si>
  <si>
    <t>李向敬</t>
  </si>
  <si>
    <t>22113001501工作员</t>
  </si>
  <si>
    <t>0015余庆县敖溪镇综合执法队</t>
  </si>
  <si>
    <t>张旭松</t>
  </si>
  <si>
    <t>22113001601工作员</t>
  </si>
  <si>
    <t>0016余庆县龙家镇党务政务服务中心</t>
  </si>
  <si>
    <t>朱国蓉</t>
  </si>
  <si>
    <t>22113001701工作员</t>
  </si>
  <si>
    <t>0017余庆县龙家镇农业农村综合服务中心</t>
  </si>
  <si>
    <t>22113001702工作员</t>
  </si>
  <si>
    <t>文田</t>
  </si>
  <si>
    <t>22113001801工作员</t>
  </si>
  <si>
    <t>0018余庆县龙家镇综合执法队</t>
  </si>
  <si>
    <t>曾力姣</t>
  </si>
  <si>
    <t>22113001901工作员</t>
  </si>
  <si>
    <t>0019余庆县松烟镇村镇建设服务中心</t>
  </si>
  <si>
    <t>22113002001工作员</t>
  </si>
  <si>
    <t>0020余庆县松烟镇农业农村综合服务中心</t>
  </si>
  <si>
    <t>王辽</t>
  </si>
  <si>
    <t>22113002101工作员</t>
  </si>
  <si>
    <t>0021余庆县关兴镇党务政务服务中心</t>
  </si>
  <si>
    <t>安黎</t>
  </si>
  <si>
    <t>毛诗佳</t>
  </si>
  <si>
    <t>22113002201工作员</t>
  </si>
  <si>
    <t>0022余庆县关兴镇农业农村综合服务中心</t>
  </si>
  <si>
    <t>任佳佳</t>
  </si>
  <si>
    <t>22113002301工作员</t>
  </si>
  <si>
    <t>0023余庆县关兴镇综合执法队</t>
  </si>
  <si>
    <t>周耀民</t>
  </si>
  <si>
    <t>张露露</t>
  </si>
  <si>
    <t>22113002401工作员</t>
  </si>
  <si>
    <t>0024余庆县图书馆</t>
  </si>
  <si>
    <t>付贤烨</t>
  </si>
  <si>
    <t>22113002501工作员</t>
  </si>
  <si>
    <t>0025余庆县基层财政服务中心</t>
  </si>
  <si>
    <t>郑贵东</t>
  </si>
  <si>
    <t>任书慧</t>
  </si>
  <si>
    <t>22113002502工作员</t>
  </si>
  <si>
    <t>刘津好</t>
  </si>
  <si>
    <t>22113002601工作员</t>
  </si>
  <si>
    <t>0026余庆县交通建设服务中心</t>
  </si>
  <si>
    <t>唐超</t>
  </si>
  <si>
    <t>冯晓</t>
  </si>
  <si>
    <t>22113002701工作员</t>
  </si>
  <si>
    <t>0027余庆县交通运输综合行政执法大队</t>
  </si>
  <si>
    <t>何佳劲</t>
  </si>
  <si>
    <t>22113002801工作员</t>
  </si>
  <si>
    <t>0028余庆县建筑服务中心</t>
  </si>
  <si>
    <t>管雯雯</t>
  </si>
  <si>
    <t>22113002901工作员</t>
  </si>
  <si>
    <t>0029余庆县融媒体中心</t>
  </si>
  <si>
    <t>任凌熠</t>
  </si>
  <si>
    <t>陈云</t>
  </si>
  <si>
    <t>22113003001工作员</t>
  </si>
  <si>
    <t>0030余庆县疾病预防控制中心</t>
  </si>
  <si>
    <t>梁青青</t>
  </si>
  <si>
    <t>兰清评</t>
  </si>
  <si>
    <t>22113003101会计人员</t>
  </si>
  <si>
    <t>0031余庆县构皮滩中心卫生院</t>
  </si>
  <si>
    <t>谢文</t>
  </si>
  <si>
    <t>22113003102临床医师</t>
  </si>
  <si>
    <t>曾大财</t>
  </si>
  <si>
    <t>22113003103麻醉医学</t>
  </si>
  <si>
    <t>李金安</t>
  </si>
  <si>
    <t>22113003104医学影像医师</t>
  </si>
  <si>
    <t>葛金涵</t>
  </si>
  <si>
    <t>22113003201会计人员</t>
  </si>
  <si>
    <t>0032余庆县大乌江镇卫生院</t>
  </si>
  <si>
    <t>田甜</t>
  </si>
  <si>
    <t>22113003202中医临床医师</t>
  </si>
  <si>
    <t>孙永利</t>
  </si>
  <si>
    <t>田俊</t>
  </si>
  <si>
    <t>22113003203药剂人员</t>
  </si>
  <si>
    <t>肖庆兰</t>
  </si>
  <si>
    <t>22113003204中西医临床医师</t>
  </si>
  <si>
    <t>吴慧玲</t>
  </si>
  <si>
    <t>22113003301公共卫生人员</t>
  </si>
  <si>
    <t>0033余庆县敖溪中心卫生院</t>
  </si>
  <si>
    <t>赵明延</t>
  </si>
  <si>
    <t>22113003302麻醉医师</t>
  </si>
  <si>
    <t>毛敖玲</t>
  </si>
  <si>
    <t>22113003401医学检验人员</t>
  </si>
  <si>
    <t>0034余庆县龙家镇卫生院</t>
  </si>
  <si>
    <t>任长霞</t>
  </si>
  <si>
    <t>22113003501中西医临床医师</t>
  </si>
  <si>
    <t>0035余庆县松烟中心卫生院</t>
  </si>
  <si>
    <t>赖然</t>
  </si>
  <si>
    <t>22113003601中西医临床医师</t>
  </si>
  <si>
    <t>0036余庆县关兴镇卫生院</t>
  </si>
  <si>
    <t>陈震</t>
  </si>
  <si>
    <t>22113003602医学检验人员</t>
  </si>
  <si>
    <t>陈晓蝶</t>
  </si>
  <si>
    <t>22113003603会计人员</t>
  </si>
  <si>
    <t>韦会黠</t>
  </si>
  <si>
    <t>22113003701口腔医师</t>
  </si>
  <si>
    <t>0037余庆县人民医院</t>
  </si>
  <si>
    <t>胡云贵</t>
  </si>
  <si>
    <t>22113003702临床医师</t>
  </si>
  <si>
    <t>任维</t>
  </si>
  <si>
    <t>22113003706中药师</t>
  </si>
  <si>
    <t>卢珊</t>
  </si>
  <si>
    <t>22113003801语文教师</t>
  </si>
  <si>
    <t>0038余庆中学</t>
  </si>
  <si>
    <t>娄馨艺</t>
  </si>
  <si>
    <t>22113003802数学教师</t>
  </si>
  <si>
    <t>罗娜</t>
  </si>
  <si>
    <t>22113003803英语教师</t>
  </si>
  <si>
    <t>漆双玲</t>
  </si>
  <si>
    <t>22113003804化学教师</t>
  </si>
  <si>
    <t>王燕</t>
  </si>
  <si>
    <t>22113003805地理教师</t>
  </si>
  <si>
    <t>唐欢</t>
  </si>
  <si>
    <t>22113003901数学教师</t>
  </si>
  <si>
    <t>0039余庆县他山中学</t>
  </si>
  <si>
    <t>周艳阳</t>
  </si>
  <si>
    <t>22113003902物理老师</t>
  </si>
  <si>
    <t>郑佰金</t>
  </si>
  <si>
    <t>22113003903校医</t>
  </si>
  <si>
    <t>陈文红</t>
  </si>
  <si>
    <t>22113004001语文教师</t>
  </si>
  <si>
    <t>0040余庆县龙溪中学</t>
  </si>
  <si>
    <t>许玉</t>
  </si>
  <si>
    <t>22113004002英语教师</t>
  </si>
  <si>
    <t>赖文丹</t>
  </si>
  <si>
    <t>22113004003生物教师</t>
  </si>
  <si>
    <t>张怡</t>
  </si>
  <si>
    <t>22113004101语文教师</t>
  </si>
  <si>
    <t>0041余庆县凉风中学</t>
  </si>
  <si>
    <t>严青月</t>
  </si>
  <si>
    <t>22113004102化学教师</t>
  </si>
  <si>
    <t>邱千祝</t>
  </si>
  <si>
    <t>22113004201物理教师</t>
  </si>
  <si>
    <t>0042余庆县大乌江中学</t>
  </si>
  <si>
    <t>徐丹丹</t>
  </si>
  <si>
    <t>22113004301数学教师</t>
  </si>
  <si>
    <t>0043余庆县新场小学</t>
  </si>
  <si>
    <t>雷舒宇</t>
  </si>
  <si>
    <t>22113004401科学教师</t>
  </si>
  <si>
    <t>0044余庆县龙家小学</t>
  </si>
  <si>
    <t>吴明爽</t>
  </si>
  <si>
    <t>22113004501特殊教育教师</t>
  </si>
  <si>
    <t>0045余庆县特殊教育学校</t>
  </si>
  <si>
    <t>研究生</t>
  </si>
  <si>
    <t>哲学博士</t>
  </si>
  <si>
    <t>哲学</t>
  </si>
  <si>
    <t>经济学博士</t>
  </si>
  <si>
    <t>不合格</t>
  </si>
  <si>
    <t>经济学</t>
  </si>
  <si>
    <t>法学博士</t>
  </si>
  <si>
    <t>法学</t>
  </si>
  <si>
    <t>中专</t>
  </si>
  <si>
    <t>教育学博士</t>
  </si>
  <si>
    <t>教育学</t>
  </si>
  <si>
    <t>高中</t>
  </si>
  <si>
    <t>文学博士</t>
  </si>
  <si>
    <t>文学</t>
  </si>
  <si>
    <t>历史学博士</t>
  </si>
  <si>
    <t>历史学</t>
  </si>
  <si>
    <t>理学博士</t>
  </si>
  <si>
    <t>理学</t>
  </si>
  <si>
    <t>工学博士</t>
  </si>
  <si>
    <t>工学</t>
  </si>
  <si>
    <t>农学博士</t>
  </si>
  <si>
    <t>医学博士</t>
  </si>
  <si>
    <t>医学</t>
  </si>
  <si>
    <t>军事学博士</t>
  </si>
  <si>
    <t>军事学</t>
  </si>
  <si>
    <t>管理学博士</t>
  </si>
  <si>
    <t>管理学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</si>
  <si>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</si>
  <si>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</si>
  <si>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</si>
  <si>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</si>
  <si>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</si>
  <si>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</si>
  <si>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</si>
  <si>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</si>
  <si>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</si>
  <si>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</si>
  <si>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</si>
  <si>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</si>
  <si>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哲学学士</t>
  </si>
  <si>
    <t>教育学学士</t>
  </si>
  <si>
    <t>历史学学士</t>
  </si>
  <si>
    <t>军事学学士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</si>
</sst>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  <numFmt numFmtId="179" formatCode="yyyy/m/d;@"/>
  </numFmts>
  <fonts count="26">
    <font>
      <sz val="11"/>
      <color rgb="FF00000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3" borderId="2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3" applyProtection="0">
      <alignment vertical="center"/>
    </xf>
    <xf numFmtId="0" fontId="13" fillId="0" borderId="3" applyProtection="0">
      <alignment vertical="center"/>
    </xf>
    <xf numFmtId="0" fontId="14" fillId="0" borderId="4" applyProtection="0">
      <alignment vertical="center"/>
    </xf>
    <xf numFmtId="0" fontId="14" fillId="0" borderId="0" applyProtection="0">
      <alignment vertical="center"/>
    </xf>
    <xf numFmtId="0" fontId="15" fillId="4" borderId="5" applyProtection="0">
      <alignment vertical="center"/>
    </xf>
    <xf numFmtId="0" fontId="16" fillId="5" borderId="6" applyProtection="0">
      <alignment vertical="center"/>
    </xf>
    <xf numFmtId="0" fontId="17" fillId="5" borderId="5" applyProtection="0">
      <alignment vertical="center"/>
    </xf>
    <xf numFmtId="0" fontId="18" fillId="6" borderId="7" applyProtection="0">
      <alignment vertical="center"/>
    </xf>
    <xf numFmtId="0" fontId="19" fillId="0" borderId="8" applyProtection="0">
      <alignment vertical="center"/>
    </xf>
    <xf numFmtId="0" fontId="20" fillId="0" borderId="9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24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4" fillId="13" borderId="0" applyProtection="0">
      <alignment vertical="center"/>
    </xf>
    <xf numFmtId="0" fontId="24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4" fillId="17" borderId="0" applyProtection="0">
      <alignment vertical="center"/>
    </xf>
    <xf numFmtId="0" fontId="24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4" fillId="20" borderId="0" applyProtection="0">
      <alignment vertical="center"/>
    </xf>
    <xf numFmtId="0" fontId="24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4" fillId="24" borderId="0" applyProtection="0">
      <alignment vertical="center"/>
    </xf>
    <xf numFmtId="0" fontId="24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4" fillId="28" borderId="0" applyProtection="0">
      <alignment vertical="center"/>
    </xf>
    <xf numFmtId="0" fontId="24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4" fillId="32" borderId="0" applyProtection="0">
      <alignment vertical="center"/>
    </xf>
  </cellStyleXfs>
  <cellXfs count="60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177" fontId="5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7" fontId="0" fillId="2" borderId="1" xfId="0" applyNumberForma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178" fontId="6" fillId="2" borderId="1" xfId="0" applyNumberFormat="1" applyFont="1" applyFill="1" applyBorder="1" applyAlignment="1">
      <alignment vertical="center"/>
    </xf>
    <xf numFmtId="178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9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1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0" Type="http://schemas.openxmlformats.org/officeDocument/2006/relationships/image" Target="media/image90.jpeg"/><Relationship Id="rId9" Type="http://schemas.openxmlformats.org/officeDocument/2006/relationships/image" Target="media/image9.jpe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jpe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jpeg"/><Relationship Id="rId80" Type="http://schemas.openxmlformats.org/officeDocument/2006/relationships/image" Target="media/image80.jpeg"/><Relationship Id="rId8" Type="http://schemas.openxmlformats.org/officeDocument/2006/relationships/image" Target="media/image8.jpe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jpe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2"/>
  <sheetViews>
    <sheetView topLeftCell="A81" workbookViewId="0">
      <selection activeCell="O115" sqref="O115"/>
    </sheetView>
  </sheetViews>
  <sheetFormatPr defaultColWidth="9" defaultRowHeight="13.5"/>
  <cols>
    <col min="1" max="1" width="3" customWidth="1"/>
    <col min="2" max="2" width="19.5" customWidth="1"/>
    <col min="3" max="3" width="15.5" customWidth="1"/>
    <col min="4" max="4" width="7.63333333333333" customWidth="1"/>
    <col min="5" max="5" width="3" customWidth="1"/>
    <col min="6" max="6" width="5.63333333333333" customWidth="1"/>
    <col min="7" max="7" width="10.5" customWidth="1"/>
    <col min="8" max="8" width="4.88333333333333" customWidth="1"/>
    <col min="9" max="9" width="10.25" customWidth="1"/>
    <col min="10" max="10" width="11.8916666666667" customWidth="1"/>
    <col min="11" max="11" width="15.775" customWidth="1"/>
    <col min="12" max="12" width="15.75" customWidth="1"/>
    <col min="13" max="13" width="19.6666666666667" customWidth="1"/>
    <col min="14" max="14" width="28.8916666666667" customWidth="1"/>
    <col min="15" max="15" width="8.88333333333333" style="34" customWidth="1"/>
    <col min="16" max="16" width="5.5" customWidth="1"/>
    <col min="17" max="18" width="5.13333333333333" customWidth="1"/>
    <col min="19" max="19" width="12.1333333333333" customWidth="1"/>
    <col min="20" max="20" width="3.88333333333333" customWidth="1"/>
    <col min="21" max="21" width="5.13333333333333" customWidth="1"/>
  </cols>
  <sheetData>
    <row r="1" ht="47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45"/>
      <c r="P1" s="35"/>
      <c r="Q1" s="35"/>
      <c r="R1" s="35"/>
    </row>
    <row r="2" ht="36" customHeight="1" spans="1:15">
      <c r="A2" s="36" t="s">
        <v>1</v>
      </c>
      <c r="B2" s="36"/>
      <c r="C2" s="37"/>
      <c r="D2" s="37"/>
      <c r="E2" s="37" t="s">
        <v>2</v>
      </c>
      <c r="F2" s="37"/>
      <c r="G2" s="37"/>
      <c r="H2" s="37" t="s">
        <v>3</v>
      </c>
      <c r="I2" s="37"/>
      <c r="J2" s="37"/>
      <c r="K2" s="37"/>
      <c r="L2" s="37" t="s">
        <v>4</v>
      </c>
      <c r="M2" s="37"/>
      <c r="N2" s="37"/>
      <c r="O2" s="46"/>
    </row>
    <row r="3" s="32" customFormat="1" ht="51" customHeight="1" spans="1:21">
      <c r="A3" s="38" t="s">
        <v>5</v>
      </c>
      <c r="B3" s="39" t="s">
        <v>6</v>
      </c>
      <c r="C3" s="39" t="s">
        <v>7</v>
      </c>
      <c r="D3" s="39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8" t="s">
        <v>14</v>
      </c>
      <c r="K3" s="38" t="s">
        <v>15</v>
      </c>
      <c r="L3" s="38" t="s">
        <v>16</v>
      </c>
      <c r="M3" s="38" t="s">
        <v>17</v>
      </c>
      <c r="N3" s="38" t="s">
        <v>18</v>
      </c>
      <c r="O3" s="47" t="s">
        <v>19</v>
      </c>
      <c r="P3" s="38" t="s">
        <v>20</v>
      </c>
      <c r="Q3" s="38" t="s">
        <v>21</v>
      </c>
      <c r="R3" s="38" t="s">
        <v>22</v>
      </c>
      <c r="S3" s="38" t="s">
        <v>23</v>
      </c>
      <c r="T3" s="32" t="s">
        <v>24</v>
      </c>
      <c r="U3" s="32" t="s">
        <v>25</v>
      </c>
    </row>
    <row r="4" s="33" customFormat="1" customHeight="1" spans="1:20">
      <c r="A4" s="40">
        <v>1</v>
      </c>
      <c r="B4" s="40" t="s">
        <v>26</v>
      </c>
      <c r="C4" s="40" t="s">
        <v>27</v>
      </c>
      <c r="D4" s="40" t="s">
        <v>28</v>
      </c>
      <c r="E4" s="40" t="str">
        <f t="shared" ref="E4:E6" si="0">IF(MOD(MID(B4,17,1),2),"男","女")</f>
        <v>女</v>
      </c>
      <c r="F4" s="40" t="s">
        <v>29</v>
      </c>
      <c r="G4" s="41">
        <v>19961115</v>
      </c>
      <c r="H4" s="40" t="s">
        <v>30</v>
      </c>
      <c r="I4" s="40"/>
      <c r="J4" s="40" t="s">
        <v>31</v>
      </c>
      <c r="K4" s="40" t="s">
        <v>32</v>
      </c>
      <c r="L4" s="40">
        <v>201907</v>
      </c>
      <c r="M4" s="40" t="s">
        <v>33</v>
      </c>
      <c r="N4" s="40" t="s">
        <v>34</v>
      </c>
      <c r="O4" s="48">
        <v>154</v>
      </c>
      <c r="P4" s="40">
        <v>1</v>
      </c>
      <c r="Q4" s="40" t="s">
        <v>35</v>
      </c>
      <c r="R4" s="40" t="s">
        <v>36</v>
      </c>
      <c r="S4" s="40">
        <v>18798118611</v>
      </c>
      <c r="T4" s="40" t="str">
        <f>_xlfn.DISPIMG("ID_6F8B72F1EA1641E5B9D872FA0B391FF0",1)</f>
        <v>=DISPIMG("ID_6F8B72F1EA1641E5B9D872FA0B391FF0",1)</v>
      </c>
    </row>
    <row r="5" s="33" customFormat="1" customHeight="1" spans="1:20">
      <c r="A5" s="40">
        <v>2</v>
      </c>
      <c r="B5" s="40" t="s">
        <v>37</v>
      </c>
      <c r="C5" s="40" t="s">
        <v>38</v>
      </c>
      <c r="D5" s="40" t="s">
        <v>39</v>
      </c>
      <c r="E5" s="40" t="str">
        <f t="shared" si="0"/>
        <v>男</v>
      </c>
      <c r="F5" s="40" t="s">
        <v>29</v>
      </c>
      <c r="G5" s="41">
        <v>20011209</v>
      </c>
      <c r="H5" s="40" t="s">
        <v>30</v>
      </c>
      <c r="I5" s="40"/>
      <c r="J5" s="40" t="s">
        <v>40</v>
      </c>
      <c r="K5" s="40" t="s">
        <v>41</v>
      </c>
      <c r="L5" s="40">
        <v>202307</v>
      </c>
      <c r="M5" s="40" t="s">
        <v>33</v>
      </c>
      <c r="N5" s="40" t="s">
        <v>34</v>
      </c>
      <c r="O5" s="48">
        <v>146</v>
      </c>
      <c r="P5" s="40">
        <v>2</v>
      </c>
      <c r="Q5" s="40" t="s">
        <v>35</v>
      </c>
      <c r="R5" s="40" t="s">
        <v>36</v>
      </c>
      <c r="S5" s="40">
        <v>13595214331</v>
      </c>
      <c r="T5" s="40" t="str">
        <f>_xlfn.DISPIMG("ID_5E941C1FF3D2494D88127CD6F641F843",1)</f>
        <v>=DISPIMG("ID_5E941C1FF3D2494D88127CD6F641F843",1)</v>
      </c>
    </row>
    <row r="6" s="33" customFormat="1" customHeight="1" spans="1:20">
      <c r="A6" s="40">
        <v>3</v>
      </c>
      <c r="B6" s="40" t="s">
        <v>42</v>
      </c>
      <c r="C6" s="40" t="s">
        <v>43</v>
      </c>
      <c r="D6" s="40" t="s">
        <v>44</v>
      </c>
      <c r="E6" s="40" t="str">
        <f t="shared" si="0"/>
        <v>男</v>
      </c>
      <c r="F6" s="40" t="s">
        <v>29</v>
      </c>
      <c r="G6" s="41">
        <v>19950402</v>
      </c>
      <c r="H6" s="40" t="s">
        <v>30</v>
      </c>
      <c r="I6" s="40"/>
      <c r="J6" s="40" t="s">
        <v>45</v>
      </c>
      <c r="K6" s="40" t="s">
        <v>46</v>
      </c>
      <c r="L6" s="40">
        <v>201807</v>
      </c>
      <c r="M6" s="40" t="s">
        <v>33</v>
      </c>
      <c r="N6" s="40" t="s">
        <v>34</v>
      </c>
      <c r="O6" s="48">
        <v>141</v>
      </c>
      <c r="P6" s="40">
        <v>3</v>
      </c>
      <c r="Q6" s="40" t="s">
        <v>35</v>
      </c>
      <c r="R6" s="40" t="s">
        <v>36</v>
      </c>
      <c r="S6" s="40">
        <v>18885252960</v>
      </c>
      <c r="T6" s="40" t="str">
        <f>_xlfn.DISPIMG("ID_965A01C9C81B4B16B96572EAEC02CCA8",1)</f>
        <v>=DISPIMG("ID_965A01C9C81B4B16B96572EAEC02CCA8",1)</v>
      </c>
    </row>
    <row r="7" s="33" customFormat="1" customHeight="1" spans="1:20">
      <c r="A7" s="40"/>
      <c r="B7" s="40" t="s">
        <v>47</v>
      </c>
      <c r="C7" s="40" t="s">
        <v>48</v>
      </c>
      <c r="D7" s="40" t="s">
        <v>49</v>
      </c>
      <c r="E7" s="40" t="s">
        <v>50</v>
      </c>
      <c r="F7" s="40" t="s">
        <v>51</v>
      </c>
      <c r="G7" s="41">
        <v>19970530</v>
      </c>
      <c r="H7" s="40" t="s">
        <v>52</v>
      </c>
      <c r="I7" s="40" t="s">
        <v>53</v>
      </c>
      <c r="J7" s="40" t="s">
        <v>54</v>
      </c>
      <c r="K7" s="40" t="s">
        <v>55</v>
      </c>
      <c r="L7" s="40">
        <v>201906</v>
      </c>
      <c r="M7" s="40" t="s">
        <v>56</v>
      </c>
      <c r="N7" s="40" t="s">
        <v>57</v>
      </c>
      <c r="O7" s="48">
        <v>177.5</v>
      </c>
      <c r="P7" s="40">
        <v>1</v>
      </c>
      <c r="Q7" s="40" t="s">
        <v>35</v>
      </c>
      <c r="R7" s="40" t="s">
        <v>36</v>
      </c>
      <c r="S7" s="40">
        <v>18571524003</v>
      </c>
      <c r="T7" s="40" t="str">
        <f>_xlfn.DISPIMG("ID_077A2E1268684D2C8D8376AD0E5E0C3F",1)</f>
        <v>=DISPIMG("ID_077A2E1268684D2C8D8376AD0E5E0C3F",1)</v>
      </c>
    </row>
    <row r="8" s="33" customFormat="1" customHeight="1" spans="1:20">
      <c r="A8" s="40"/>
      <c r="B8" s="60" t="s">
        <v>58</v>
      </c>
      <c r="C8" s="60" t="s">
        <v>59</v>
      </c>
      <c r="D8" s="40" t="s">
        <v>60</v>
      </c>
      <c r="E8" s="40" t="s">
        <v>50</v>
      </c>
      <c r="F8" s="40" t="s">
        <v>61</v>
      </c>
      <c r="G8" s="41">
        <v>19940819</v>
      </c>
      <c r="H8" s="40" t="s">
        <v>52</v>
      </c>
      <c r="I8" s="40"/>
      <c r="J8" s="40" t="s">
        <v>62</v>
      </c>
      <c r="K8" s="40" t="s">
        <v>63</v>
      </c>
      <c r="L8" s="40">
        <v>202207</v>
      </c>
      <c r="M8" s="40" t="s">
        <v>56</v>
      </c>
      <c r="N8" s="40" t="s">
        <v>57</v>
      </c>
      <c r="O8" s="48">
        <v>159.5</v>
      </c>
      <c r="P8" s="40">
        <v>2</v>
      </c>
      <c r="Q8" s="40" t="s">
        <v>35</v>
      </c>
      <c r="R8" s="40" t="s">
        <v>36</v>
      </c>
      <c r="S8" s="40">
        <v>18886066819</v>
      </c>
      <c r="T8" s="40" t="str">
        <f>_xlfn.DISPIMG("ID_7F8670D1AC894E2B9FFDF9D9DDA95FA4",1)</f>
        <v>=DISPIMG("ID_7F8670D1AC894E2B9FFDF9D9DDA95FA4",1)</v>
      </c>
    </row>
    <row r="9" s="33" customFormat="1" customHeight="1" spans="1:20">
      <c r="A9" s="40"/>
      <c r="B9" s="40" t="s">
        <v>64</v>
      </c>
      <c r="C9" s="40" t="s">
        <v>65</v>
      </c>
      <c r="D9" s="40" t="s">
        <v>66</v>
      </c>
      <c r="E9" s="40" t="s">
        <v>50</v>
      </c>
      <c r="F9" s="40" t="s">
        <v>29</v>
      </c>
      <c r="G9" s="41">
        <v>19980322</v>
      </c>
      <c r="H9" s="40" t="s">
        <v>52</v>
      </c>
      <c r="I9" s="40" t="s">
        <v>67</v>
      </c>
      <c r="J9" s="40" t="s">
        <v>68</v>
      </c>
      <c r="K9" s="40" t="s">
        <v>69</v>
      </c>
      <c r="L9" s="40">
        <v>202007</v>
      </c>
      <c r="M9" s="40" t="s">
        <v>56</v>
      </c>
      <c r="N9" s="40" t="s">
        <v>57</v>
      </c>
      <c r="O9" s="48">
        <v>153</v>
      </c>
      <c r="P9" s="40">
        <v>3</v>
      </c>
      <c r="Q9" s="40" t="s">
        <v>35</v>
      </c>
      <c r="R9" s="40" t="s">
        <v>36</v>
      </c>
      <c r="S9" s="40">
        <v>15519452795</v>
      </c>
      <c r="T9" s="40" t="str">
        <f>_xlfn.DISPIMG("ID_47ED566DFC414B32A15C4B70D3C52788",1)</f>
        <v>=DISPIMG("ID_47ED566DFC414B32A15C4B70D3C52788",1)</v>
      </c>
    </row>
    <row r="10" s="33" customFormat="1" customHeight="1" spans="1:20">
      <c r="A10" s="40"/>
      <c r="B10" s="40" t="s">
        <v>70</v>
      </c>
      <c r="C10" s="40" t="s">
        <v>71</v>
      </c>
      <c r="D10" s="40" t="s">
        <v>72</v>
      </c>
      <c r="E10" s="40" t="s">
        <v>50</v>
      </c>
      <c r="F10" s="40" t="s">
        <v>61</v>
      </c>
      <c r="G10" s="41">
        <v>19990325</v>
      </c>
      <c r="H10" s="40" t="s">
        <v>52</v>
      </c>
      <c r="I10" s="40" t="s">
        <v>73</v>
      </c>
      <c r="J10" s="40" t="s">
        <v>74</v>
      </c>
      <c r="K10" s="40" t="s">
        <v>75</v>
      </c>
      <c r="L10" s="40">
        <v>202106</v>
      </c>
      <c r="M10" s="40" t="s">
        <v>76</v>
      </c>
      <c r="N10" s="40" t="s">
        <v>77</v>
      </c>
      <c r="O10" s="48">
        <v>193.5</v>
      </c>
      <c r="P10" s="40">
        <v>1</v>
      </c>
      <c r="Q10" s="40" t="s">
        <v>35</v>
      </c>
      <c r="R10" s="40" t="s">
        <v>36</v>
      </c>
      <c r="S10" s="40">
        <v>18045016931</v>
      </c>
      <c r="T10" s="40" t="str">
        <f>_xlfn.DISPIMG("ID_4EFCEF5F52004BCB9CFAC2D152DB9F9A",1)</f>
        <v>=DISPIMG("ID_4EFCEF5F52004BCB9CFAC2D152DB9F9A",1)</v>
      </c>
    </row>
    <row r="11" s="33" customFormat="1" customHeight="1" spans="1:20">
      <c r="A11" s="40"/>
      <c r="B11" s="60" t="s">
        <v>78</v>
      </c>
      <c r="C11" s="60" t="s">
        <v>79</v>
      </c>
      <c r="D11" s="40" t="s">
        <v>80</v>
      </c>
      <c r="E11" s="40" t="s">
        <v>50</v>
      </c>
      <c r="F11" s="40" t="s">
        <v>29</v>
      </c>
      <c r="G11" s="41">
        <v>19960408</v>
      </c>
      <c r="H11" s="40" t="s">
        <v>52</v>
      </c>
      <c r="I11" s="40" t="s">
        <v>81</v>
      </c>
      <c r="J11" s="40" t="s">
        <v>82</v>
      </c>
      <c r="K11" s="40" t="s">
        <v>83</v>
      </c>
      <c r="L11" s="40">
        <v>201807</v>
      </c>
      <c r="M11" s="40" t="s">
        <v>84</v>
      </c>
      <c r="N11" s="40" t="s">
        <v>85</v>
      </c>
      <c r="O11" s="48">
        <v>190.5</v>
      </c>
      <c r="P11" s="40">
        <v>1</v>
      </c>
      <c r="Q11" s="40" t="s">
        <v>35</v>
      </c>
      <c r="R11" s="40" t="s">
        <v>36</v>
      </c>
      <c r="S11" s="40">
        <v>18212057458</v>
      </c>
      <c r="T11" s="40" t="str">
        <f>_xlfn.DISPIMG("ID_7C611B2863864C41A1BC8DA6D436D3D1",1)</f>
        <v>=DISPIMG("ID_7C611B2863864C41A1BC8DA6D436D3D1",1)</v>
      </c>
    </row>
    <row r="12" s="33" customFormat="1" customHeight="1" spans="1:20">
      <c r="A12" s="40"/>
      <c r="B12" s="60" t="s">
        <v>86</v>
      </c>
      <c r="C12" s="60" t="s">
        <v>87</v>
      </c>
      <c r="D12" s="40" t="s">
        <v>88</v>
      </c>
      <c r="E12" s="40" t="s">
        <v>89</v>
      </c>
      <c r="F12" s="40" t="s">
        <v>29</v>
      </c>
      <c r="G12" s="41">
        <v>19960415</v>
      </c>
      <c r="H12" s="40" t="s">
        <v>52</v>
      </c>
      <c r="I12" s="40" t="s">
        <v>81</v>
      </c>
      <c r="J12" s="40" t="s">
        <v>90</v>
      </c>
      <c r="K12" s="40" t="s">
        <v>83</v>
      </c>
      <c r="L12" s="40">
        <v>201907</v>
      </c>
      <c r="M12" s="40" t="s">
        <v>84</v>
      </c>
      <c r="N12" s="40" t="s">
        <v>85</v>
      </c>
      <c r="O12" s="48">
        <v>183</v>
      </c>
      <c r="P12" s="40">
        <v>2</v>
      </c>
      <c r="Q12" s="40" t="s">
        <v>35</v>
      </c>
      <c r="R12" s="40" t="s">
        <v>36</v>
      </c>
      <c r="S12" s="40">
        <v>18798152137</v>
      </c>
      <c r="T12" s="40" t="str">
        <f>_xlfn.DISPIMG("ID_20C040BA557B4452A82C8BEDD7872899",1)</f>
        <v>=DISPIMG("ID_20C040BA557B4452A82C8BEDD7872899",1)</v>
      </c>
    </row>
    <row r="13" s="33" customFormat="1" customHeight="1" spans="1:20">
      <c r="A13" s="40"/>
      <c r="B13" s="60" t="s">
        <v>91</v>
      </c>
      <c r="C13" s="60" t="s">
        <v>92</v>
      </c>
      <c r="D13" s="40" t="s">
        <v>93</v>
      </c>
      <c r="E13" s="40" t="s">
        <v>50</v>
      </c>
      <c r="F13" s="40" t="s">
        <v>29</v>
      </c>
      <c r="G13" s="41">
        <v>19981013</v>
      </c>
      <c r="H13" s="40" t="s">
        <v>52</v>
      </c>
      <c r="I13" s="40" t="s">
        <v>81</v>
      </c>
      <c r="J13" s="40" t="s">
        <v>94</v>
      </c>
      <c r="K13" s="40" t="s">
        <v>63</v>
      </c>
      <c r="L13" s="40">
        <v>202207</v>
      </c>
      <c r="M13" s="40" t="s">
        <v>84</v>
      </c>
      <c r="N13" s="40" t="s">
        <v>85</v>
      </c>
      <c r="O13" s="48">
        <v>164.5</v>
      </c>
      <c r="P13" s="40">
        <v>3</v>
      </c>
      <c r="Q13" s="40" t="s">
        <v>35</v>
      </c>
      <c r="R13" s="40" t="s">
        <v>36</v>
      </c>
      <c r="S13" s="40">
        <v>18208403672</v>
      </c>
      <c r="T13" s="40" t="str">
        <f>_xlfn.DISPIMG("ID_7D9449202E5C4FB5AD92D52C4E6877DC",1)</f>
        <v>=DISPIMG("ID_7D9449202E5C4FB5AD92D52C4E6877DC",1)</v>
      </c>
    </row>
    <row r="14" s="33" customFormat="1" customHeight="1" spans="1:20">
      <c r="A14" s="40"/>
      <c r="B14" s="40" t="s">
        <v>95</v>
      </c>
      <c r="C14" s="40" t="s">
        <v>96</v>
      </c>
      <c r="D14" s="40" t="s">
        <v>97</v>
      </c>
      <c r="E14" s="40" t="s">
        <v>50</v>
      </c>
      <c r="F14" s="40" t="s">
        <v>29</v>
      </c>
      <c r="G14" s="42" t="s">
        <v>98</v>
      </c>
      <c r="H14" s="40" t="s">
        <v>52</v>
      </c>
      <c r="I14" s="40" t="s">
        <v>73</v>
      </c>
      <c r="J14" s="40" t="s">
        <v>99</v>
      </c>
      <c r="K14" s="40" t="s">
        <v>100</v>
      </c>
      <c r="L14" s="40">
        <v>201806</v>
      </c>
      <c r="M14" s="40" t="s">
        <v>101</v>
      </c>
      <c r="N14" s="40" t="s">
        <v>102</v>
      </c>
      <c r="O14" s="48">
        <v>204</v>
      </c>
      <c r="P14" s="40">
        <v>1</v>
      </c>
      <c r="Q14" s="40" t="s">
        <v>35</v>
      </c>
      <c r="R14" s="40" t="s">
        <v>36</v>
      </c>
      <c r="S14" s="40" t="s">
        <v>103</v>
      </c>
      <c r="T14" s="40" t="str">
        <f>_xlfn.DISPIMG("ID_E9E22C5811EE4BD8888ACA9021D51188",1)</f>
        <v>=DISPIMG("ID_E9E22C5811EE4BD8888ACA9021D51188",1)</v>
      </c>
    </row>
    <row r="15" s="33" customFormat="1" customHeight="1" spans="1:20">
      <c r="A15" s="40"/>
      <c r="B15" s="40" t="s">
        <v>104</v>
      </c>
      <c r="C15" s="40" t="s">
        <v>105</v>
      </c>
      <c r="D15" s="40" t="s">
        <v>106</v>
      </c>
      <c r="E15" s="40" t="s">
        <v>89</v>
      </c>
      <c r="F15" s="40" t="s">
        <v>107</v>
      </c>
      <c r="G15" s="42" t="s">
        <v>108</v>
      </c>
      <c r="H15" s="40" t="s">
        <v>52</v>
      </c>
      <c r="I15" s="40" t="s">
        <v>109</v>
      </c>
      <c r="J15" s="40" t="s">
        <v>110</v>
      </c>
      <c r="K15" s="40" t="s">
        <v>111</v>
      </c>
      <c r="L15" s="40">
        <v>202006</v>
      </c>
      <c r="M15" s="40" t="s">
        <v>101</v>
      </c>
      <c r="N15" s="40" t="s">
        <v>102</v>
      </c>
      <c r="O15" s="48">
        <v>191</v>
      </c>
      <c r="P15" s="40">
        <v>2</v>
      </c>
      <c r="Q15" s="40" t="s">
        <v>35</v>
      </c>
      <c r="R15" s="40" t="s">
        <v>36</v>
      </c>
      <c r="S15" s="40" t="s">
        <v>112</v>
      </c>
      <c r="T15" s="40" t="str">
        <f>_xlfn.DISPIMG("ID_31FAE831880D4A1DA44EEAF3A15CE2DC",1)</f>
        <v>=DISPIMG("ID_31FAE831880D4A1DA44EEAF3A15CE2DC",1)</v>
      </c>
    </row>
    <row r="16" s="33" customFormat="1" customHeight="1" spans="1:20">
      <c r="A16" s="40"/>
      <c r="B16" s="40" t="s">
        <v>113</v>
      </c>
      <c r="C16" s="40" t="s">
        <v>114</v>
      </c>
      <c r="D16" s="40" t="s">
        <v>115</v>
      </c>
      <c r="E16" s="40" t="s">
        <v>50</v>
      </c>
      <c r="F16" s="40" t="s">
        <v>51</v>
      </c>
      <c r="G16" s="42" t="s">
        <v>116</v>
      </c>
      <c r="H16" s="40" t="s">
        <v>52</v>
      </c>
      <c r="I16" s="40" t="s">
        <v>73</v>
      </c>
      <c r="J16" s="40" t="s">
        <v>74</v>
      </c>
      <c r="K16" s="40" t="s">
        <v>117</v>
      </c>
      <c r="L16" s="40">
        <v>201906</v>
      </c>
      <c r="M16" s="40" t="s">
        <v>101</v>
      </c>
      <c r="N16" s="40" t="s">
        <v>102</v>
      </c>
      <c r="O16" s="48">
        <v>185.5</v>
      </c>
      <c r="P16" s="40">
        <v>3</v>
      </c>
      <c r="Q16" s="40" t="s">
        <v>35</v>
      </c>
      <c r="R16" s="40" t="s">
        <v>36</v>
      </c>
      <c r="S16" s="40" t="s">
        <v>118</v>
      </c>
      <c r="T16" s="40" t="str">
        <f>_xlfn.DISPIMG("ID_5380E7C953C24F18BF75CE99F453B47E",1)</f>
        <v>=DISPIMG("ID_5380E7C953C24F18BF75CE99F453B47E",1)</v>
      </c>
    </row>
    <row r="17" s="33" customFormat="1" customHeight="1" spans="1:20">
      <c r="A17" s="40"/>
      <c r="B17" s="40" t="s">
        <v>119</v>
      </c>
      <c r="C17" s="40" t="s">
        <v>120</v>
      </c>
      <c r="D17" s="40" t="s">
        <v>121</v>
      </c>
      <c r="E17" s="40" t="s">
        <v>50</v>
      </c>
      <c r="F17" s="40" t="s">
        <v>29</v>
      </c>
      <c r="G17" s="42" t="s">
        <v>122</v>
      </c>
      <c r="H17" s="40" t="s">
        <v>30</v>
      </c>
      <c r="I17" s="40"/>
      <c r="J17" s="40" t="s">
        <v>123</v>
      </c>
      <c r="K17" s="40" t="s">
        <v>41</v>
      </c>
      <c r="L17" s="40">
        <v>201907</v>
      </c>
      <c r="M17" s="40" t="s">
        <v>124</v>
      </c>
      <c r="N17" s="40" t="s">
        <v>125</v>
      </c>
      <c r="O17" s="48">
        <v>172.5</v>
      </c>
      <c r="P17" s="40">
        <v>1</v>
      </c>
      <c r="Q17" s="40" t="s">
        <v>35</v>
      </c>
      <c r="R17" s="40" t="s">
        <v>36</v>
      </c>
      <c r="S17" s="40" t="s">
        <v>126</v>
      </c>
      <c r="T17" s="40" t="str">
        <f>_xlfn.DISPIMG("ID_6A97707DF3B64E0EBD20DA38EBB0E218",1)</f>
        <v>=DISPIMG("ID_6A97707DF3B64E0EBD20DA38EBB0E218",1)</v>
      </c>
    </row>
    <row r="18" s="33" customFormat="1" customHeight="1" spans="1:20">
      <c r="A18" s="40"/>
      <c r="B18" s="40" t="s">
        <v>127</v>
      </c>
      <c r="C18" s="40" t="s">
        <v>128</v>
      </c>
      <c r="D18" s="40" t="s">
        <v>129</v>
      </c>
      <c r="E18" s="40" t="s">
        <v>50</v>
      </c>
      <c r="F18" s="40" t="s">
        <v>29</v>
      </c>
      <c r="G18" s="42" t="s">
        <v>130</v>
      </c>
      <c r="H18" s="40" t="s">
        <v>30</v>
      </c>
      <c r="I18" s="40"/>
      <c r="J18" s="40" t="s">
        <v>131</v>
      </c>
      <c r="K18" s="40" t="s">
        <v>132</v>
      </c>
      <c r="L18" s="40">
        <v>201807</v>
      </c>
      <c r="M18" s="40" t="s">
        <v>124</v>
      </c>
      <c r="N18" s="40" t="s">
        <v>125</v>
      </c>
      <c r="O18" s="48">
        <v>146.5</v>
      </c>
      <c r="P18" s="40">
        <v>2</v>
      </c>
      <c r="Q18" s="40" t="s">
        <v>35</v>
      </c>
      <c r="R18" s="40" t="s">
        <v>36</v>
      </c>
      <c r="S18" s="40" t="s">
        <v>133</v>
      </c>
      <c r="T18" s="40" t="str">
        <f>_xlfn.DISPIMG("ID_86D470C1124647DD8BE0D88965B1E494",1)</f>
        <v>=DISPIMG("ID_86D470C1124647DD8BE0D88965B1E494",1)</v>
      </c>
    </row>
    <row r="19" s="33" customFormat="1" customHeight="1" spans="1:20">
      <c r="A19" s="40"/>
      <c r="B19" s="40" t="s">
        <v>134</v>
      </c>
      <c r="C19" s="40" t="s">
        <v>135</v>
      </c>
      <c r="D19" s="40" t="s">
        <v>136</v>
      </c>
      <c r="E19" s="40" t="s">
        <v>89</v>
      </c>
      <c r="F19" s="40" t="s">
        <v>29</v>
      </c>
      <c r="G19" s="42" t="s">
        <v>137</v>
      </c>
      <c r="H19" s="40" t="s">
        <v>30</v>
      </c>
      <c r="I19" s="40"/>
      <c r="J19" s="40" t="s">
        <v>138</v>
      </c>
      <c r="K19" s="40" t="s">
        <v>139</v>
      </c>
      <c r="L19" s="40">
        <v>201507</v>
      </c>
      <c r="M19" s="40" t="s">
        <v>124</v>
      </c>
      <c r="N19" s="40" t="s">
        <v>125</v>
      </c>
      <c r="O19" s="48">
        <v>121</v>
      </c>
      <c r="P19" s="40">
        <v>3</v>
      </c>
      <c r="Q19" s="40" t="s">
        <v>35</v>
      </c>
      <c r="R19" s="40" t="s">
        <v>36</v>
      </c>
      <c r="S19" s="40" t="s">
        <v>140</v>
      </c>
      <c r="T19" s="40" t="str">
        <f>_xlfn.DISPIMG("ID_A36769B3B7BF4EACAE214FE17B220456",1)</f>
        <v>=DISPIMG("ID_A36769B3B7BF4EACAE214FE17B220456",1)</v>
      </c>
    </row>
    <row r="20" s="33" customFormat="1" customHeight="1" spans="1:20">
      <c r="A20" s="40"/>
      <c r="B20" s="40" t="s">
        <v>141</v>
      </c>
      <c r="C20" s="40" t="s">
        <v>142</v>
      </c>
      <c r="D20" s="40" t="s">
        <v>143</v>
      </c>
      <c r="E20" s="40" t="s">
        <v>89</v>
      </c>
      <c r="F20" s="40" t="s">
        <v>29</v>
      </c>
      <c r="G20" s="42" t="s">
        <v>144</v>
      </c>
      <c r="H20" s="40" t="s">
        <v>52</v>
      </c>
      <c r="I20" s="40" t="s">
        <v>145</v>
      </c>
      <c r="J20" s="40" t="s">
        <v>146</v>
      </c>
      <c r="K20" s="40" t="s">
        <v>63</v>
      </c>
      <c r="L20" s="40">
        <v>202306</v>
      </c>
      <c r="M20" s="40" t="s">
        <v>147</v>
      </c>
      <c r="N20" s="40" t="s">
        <v>148</v>
      </c>
      <c r="O20" s="48">
        <v>194.5</v>
      </c>
      <c r="P20" s="40">
        <v>1</v>
      </c>
      <c r="Q20" s="40" t="s">
        <v>35</v>
      </c>
      <c r="R20" s="40" t="s">
        <v>36</v>
      </c>
      <c r="S20" s="40">
        <v>13195162586</v>
      </c>
      <c r="T20" s="40" t="str">
        <f>_xlfn.DISPIMG("ID_571427657CA14CC7B37D266FA2A0DDFD",1)</f>
        <v>=DISPIMG("ID_571427657CA14CC7B37D266FA2A0DDFD",1)</v>
      </c>
    </row>
    <row r="21" s="33" customFormat="1" customHeight="1" spans="1:20">
      <c r="A21" s="40"/>
      <c r="B21" s="40" t="s">
        <v>149</v>
      </c>
      <c r="C21" s="40" t="s">
        <v>150</v>
      </c>
      <c r="D21" s="40" t="s">
        <v>151</v>
      </c>
      <c r="E21" s="40" t="s">
        <v>89</v>
      </c>
      <c r="F21" s="40" t="s">
        <v>29</v>
      </c>
      <c r="G21" s="42" t="s">
        <v>152</v>
      </c>
      <c r="H21" s="40" t="s">
        <v>52</v>
      </c>
      <c r="I21" s="40" t="s">
        <v>145</v>
      </c>
      <c r="J21" s="40" t="s">
        <v>146</v>
      </c>
      <c r="K21" s="40" t="s">
        <v>63</v>
      </c>
      <c r="L21" s="40">
        <v>202306</v>
      </c>
      <c r="M21" s="40" t="s">
        <v>147</v>
      </c>
      <c r="N21" s="40" t="s">
        <v>148</v>
      </c>
      <c r="O21" s="48">
        <v>193.5</v>
      </c>
      <c r="P21" s="40">
        <v>2</v>
      </c>
      <c r="Q21" s="40" t="s">
        <v>35</v>
      </c>
      <c r="R21" s="40" t="s">
        <v>36</v>
      </c>
      <c r="S21" s="40" t="s">
        <v>153</v>
      </c>
      <c r="T21" s="40" t="str">
        <f>_xlfn.DISPIMG("ID_6FBEE1094F2A47B5A4F863DAE87496CA",1)</f>
        <v>=DISPIMG("ID_6FBEE1094F2A47B5A4F863DAE87496CA",1)</v>
      </c>
    </row>
    <row r="22" s="33" customFormat="1" customHeight="1" spans="1:20">
      <c r="A22" s="40"/>
      <c r="B22" s="40" t="s">
        <v>154</v>
      </c>
      <c r="C22" s="40" t="s">
        <v>155</v>
      </c>
      <c r="D22" s="40" t="s">
        <v>156</v>
      </c>
      <c r="E22" s="40" t="s">
        <v>89</v>
      </c>
      <c r="F22" s="40" t="s">
        <v>107</v>
      </c>
      <c r="G22" s="42" t="s">
        <v>157</v>
      </c>
      <c r="H22" s="40" t="s">
        <v>52</v>
      </c>
      <c r="I22" s="40" t="s">
        <v>145</v>
      </c>
      <c r="J22" s="40" t="s">
        <v>146</v>
      </c>
      <c r="K22" s="40" t="s">
        <v>158</v>
      </c>
      <c r="L22" s="40">
        <v>202207</v>
      </c>
      <c r="M22" s="40" t="s">
        <v>147</v>
      </c>
      <c r="N22" s="40" t="s">
        <v>148</v>
      </c>
      <c r="O22" s="48">
        <v>190.5</v>
      </c>
      <c r="P22" s="40">
        <v>3</v>
      </c>
      <c r="Q22" s="40" t="s">
        <v>35</v>
      </c>
      <c r="R22" s="40" t="s">
        <v>36</v>
      </c>
      <c r="S22" s="40" t="s">
        <v>159</v>
      </c>
      <c r="T22" s="40" t="str">
        <f>_xlfn.DISPIMG("ID_4CEE8F80CF104691A88C42CD0DDD1D69",1)</f>
        <v>=DISPIMG("ID_4CEE8F80CF104691A88C42CD0DDD1D69",1)</v>
      </c>
    </row>
    <row r="23" s="33" customFormat="1" customHeight="1" spans="1:20">
      <c r="A23" s="40"/>
      <c r="B23" s="40" t="s">
        <v>160</v>
      </c>
      <c r="C23" s="40" t="s">
        <v>161</v>
      </c>
      <c r="D23" s="40" t="s">
        <v>162</v>
      </c>
      <c r="E23" s="40" t="s">
        <v>89</v>
      </c>
      <c r="F23" s="40" t="s">
        <v>29</v>
      </c>
      <c r="G23" s="42" t="s">
        <v>163</v>
      </c>
      <c r="H23" s="40" t="s">
        <v>52</v>
      </c>
      <c r="I23" s="40" t="s">
        <v>164</v>
      </c>
      <c r="J23" s="40" t="s">
        <v>62</v>
      </c>
      <c r="K23" s="40" t="s">
        <v>165</v>
      </c>
      <c r="L23" s="40">
        <v>202306</v>
      </c>
      <c r="M23" s="40" t="s">
        <v>166</v>
      </c>
      <c r="N23" s="40" t="s">
        <v>148</v>
      </c>
      <c r="O23" s="48">
        <v>195</v>
      </c>
      <c r="P23" s="40">
        <v>1</v>
      </c>
      <c r="Q23" s="40" t="s">
        <v>35</v>
      </c>
      <c r="R23" s="40" t="s">
        <v>36</v>
      </c>
      <c r="S23" s="40" t="s">
        <v>167</v>
      </c>
      <c r="T23" s="40" t="str">
        <f>_xlfn.DISPIMG("ID_32F235194C494B1FA6E4C0EDE316263D",1)</f>
        <v>=DISPIMG("ID_32F235194C494B1FA6E4C0EDE316263D",1)</v>
      </c>
    </row>
    <row r="24" s="33" customFormat="1" customHeight="1" spans="1:20">
      <c r="A24" s="40"/>
      <c r="B24" s="40" t="s">
        <v>168</v>
      </c>
      <c r="C24" s="40" t="s">
        <v>169</v>
      </c>
      <c r="D24" s="40" t="s">
        <v>170</v>
      </c>
      <c r="E24" s="40" t="s">
        <v>89</v>
      </c>
      <c r="F24" s="40" t="s">
        <v>29</v>
      </c>
      <c r="G24" s="42" t="s">
        <v>171</v>
      </c>
      <c r="H24" s="40" t="s">
        <v>52</v>
      </c>
      <c r="I24" s="40" t="s">
        <v>164</v>
      </c>
      <c r="J24" s="40" t="s">
        <v>62</v>
      </c>
      <c r="K24" s="40" t="s">
        <v>172</v>
      </c>
      <c r="L24" s="40">
        <v>202207</v>
      </c>
      <c r="M24" s="40" t="s">
        <v>166</v>
      </c>
      <c r="N24" s="40" t="s">
        <v>148</v>
      </c>
      <c r="O24" s="48">
        <v>172.5</v>
      </c>
      <c r="P24" s="40">
        <v>2</v>
      </c>
      <c r="Q24" s="40" t="s">
        <v>35</v>
      </c>
      <c r="R24" s="40" t="s">
        <v>36</v>
      </c>
      <c r="S24" s="40" t="s">
        <v>173</v>
      </c>
      <c r="T24" s="40" t="str">
        <f>_xlfn.DISPIMG("ID_1D264CCAF74A4E65BAC6ADD397A4B55A",1)</f>
        <v>=DISPIMG("ID_1D264CCAF74A4E65BAC6ADD397A4B55A",1)</v>
      </c>
    </row>
    <row r="25" s="33" customFormat="1" customHeight="1" spans="1:20">
      <c r="A25" s="40"/>
      <c r="B25" s="43" t="s">
        <v>174</v>
      </c>
      <c r="C25" s="43" t="s">
        <v>175</v>
      </c>
      <c r="D25" s="43" t="s">
        <v>176</v>
      </c>
      <c r="E25" s="43" t="s">
        <v>50</v>
      </c>
      <c r="F25" s="43" t="s">
        <v>177</v>
      </c>
      <c r="G25" s="44">
        <v>19981116</v>
      </c>
      <c r="H25" s="43" t="s">
        <v>52</v>
      </c>
      <c r="I25" s="43" t="s">
        <v>164</v>
      </c>
      <c r="J25" s="43" t="s">
        <v>62</v>
      </c>
      <c r="K25" s="43" t="s">
        <v>178</v>
      </c>
      <c r="L25" s="43">
        <v>202207</v>
      </c>
      <c r="M25" s="43" t="s">
        <v>166</v>
      </c>
      <c r="N25" s="43" t="s">
        <v>148</v>
      </c>
      <c r="O25" s="49">
        <v>169.5</v>
      </c>
      <c r="P25" s="43">
        <v>3</v>
      </c>
      <c r="Q25" s="43" t="s">
        <v>179</v>
      </c>
      <c r="R25" s="43" t="s">
        <v>179</v>
      </c>
      <c r="S25" s="43" t="s">
        <v>180</v>
      </c>
      <c r="T25" s="40"/>
    </row>
    <row r="26" s="33" customFormat="1" customHeight="1" spans="1:20">
      <c r="A26" s="40"/>
      <c r="B26" s="40" t="s">
        <v>181</v>
      </c>
      <c r="C26" s="40" t="s">
        <v>182</v>
      </c>
      <c r="D26" s="40" t="s">
        <v>183</v>
      </c>
      <c r="E26" s="40" t="s">
        <v>89</v>
      </c>
      <c r="F26" s="40" t="s">
        <v>29</v>
      </c>
      <c r="G26" s="42" t="s">
        <v>184</v>
      </c>
      <c r="H26" s="40" t="s">
        <v>52</v>
      </c>
      <c r="I26" s="40" t="s">
        <v>164</v>
      </c>
      <c r="J26" s="40" t="s">
        <v>185</v>
      </c>
      <c r="K26" s="40" t="s">
        <v>186</v>
      </c>
      <c r="L26" s="40">
        <v>202006</v>
      </c>
      <c r="M26" s="40" t="s">
        <v>187</v>
      </c>
      <c r="N26" s="40" t="s">
        <v>148</v>
      </c>
      <c r="O26" s="48">
        <v>195.5</v>
      </c>
      <c r="P26" s="40">
        <v>1</v>
      </c>
      <c r="Q26" s="40" t="s">
        <v>35</v>
      </c>
      <c r="R26" s="40" t="s">
        <v>36</v>
      </c>
      <c r="S26" s="40" t="s">
        <v>188</v>
      </c>
      <c r="T26" s="40" t="str">
        <f>_xlfn.DISPIMG("ID_69F9448A535443E6AE94899B6DDC421F",1)</f>
        <v>=DISPIMG("ID_69F9448A535443E6AE94899B6DDC421F",1)</v>
      </c>
    </row>
    <row r="27" s="33" customFormat="1" customHeight="1" spans="1:20">
      <c r="A27" s="40"/>
      <c r="B27" s="40" t="s">
        <v>189</v>
      </c>
      <c r="C27" s="40" t="s">
        <v>190</v>
      </c>
      <c r="D27" s="40" t="s">
        <v>191</v>
      </c>
      <c r="E27" s="40" t="s">
        <v>50</v>
      </c>
      <c r="F27" s="40" t="s">
        <v>192</v>
      </c>
      <c r="G27" s="42" t="s">
        <v>193</v>
      </c>
      <c r="H27" s="40" t="s">
        <v>52</v>
      </c>
      <c r="I27" s="40" t="s">
        <v>164</v>
      </c>
      <c r="J27" s="40" t="s">
        <v>185</v>
      </c>
      <c r="K27" s="40" t="s">
        <v>186</v>
      </c>
      <c r="L27" s="40">
        <v>202107</v>
      </c>
      <c r="M27" s="40" t="s">
        <v>187</v>
      </c>
      <c r="N27" s="40" t="s">
        <v>148</v>
      </c>
      <c r="O27" s="48">
        <v>195</v>
      </c>
      <c r="P27" s="40">
        <v>2</v>
      </c>
      <c r="Q27" s="40" t="s">
        <v>35</v>
      </c>
      <c r="R27" s="40" t="s">
        <v>36</v>
      </c>
      <c r="S27" s="40" t="s">
        <v>194</v>
      </c>
      <c r="T27" s="40" t="str">
        <f>_xlfn.DISPIMG("ID_D7545B6AAFA1443DB2CF970AB04DF4FE",1)</f>
        <v>=DISPIMG("ID_D7545B6AAFA1443DB2CF970AB04DF4FE",1)</v>
      </c>
    </row>
    <row r="28" s="33" customFormat="1" customHeight="1" spans="1:20">
      <c r="A28" s="40"/>
      <c r="B28" s="40" t="s">
        <v>195</v>
      </c>
      <c r="C28" s="40" t="s">
        <v>196</v>
      </c>
      <c r="D28" s="40" t="s">
        <v>197</v>
      </c>
      <c r="E28" s="40" t="s">
        <v>89</v>
      </c>
      <c r="F28" s="40" t="s">
        <v>29</v>
      </c>
      <c r="G28" s="42" t="s">
        <v>198</v>
      </c>
      <c r="H28" s="40" t="s">
        <v>52</v>
      </c>
      <c r="I28" s="40" t="s">
        <v>164</v>
      </c>
      <c r="J28" s="40" t="s">
        <v>185</v>
      </c>
      <c r="K28" s="40" t="s">
        <v>199</v>
      </c>
      <c r="L28" s="40">
        <v>202006</v>
      </c>
      <c r="M28" s="40" t="s">
        <v>187</v>
      </c>
      <c r="N28" s="40" t="s">
        <v>148</v>
      </c>
      <c r="O28" s="48">
        <v>179</v>
      </c>
      <c r="P28" s="40">
        <v>3</v>
      </c>
      <c r="Q28" s="40" t="s">
        <v>35</v>
      </c>
      <c r="R28" s="40" t="s">
        <v>36</v>
      </c>
      <c r="S28" s="40" t="s">
        <v>200</v>
      </c>
      <c r="T28" s="40" t="str">
        <f>_xlfn.DISPIMG("ID_BD83CCD8D4164C048B0273941268FFD3",1)</f>
        <v>=DISPIMG("ID_BD83CCD8D4164C048B0273941268FFD3",1)</v>
      </c>
    </row>
    <row r="29" s="33" customFormat="1" customHeight="1" spans="1:20">
      <c r="A29" s="40"/>
      <c r="B29" s="40" t="s">
        <v>201</v>
      </c>
      <c r="C29" s="40" t="s">
        <v>202</v>
      </c>
      <c r="D29" s="40" t="s">
        <v>203</v>
      </c>
      <c r="E29" s="40" t="s">
        <v>89</v>
      </c>
      <c r="F29" s="40" t="s">
        <v>29</v>
      </c>
      <c r="G29" s="42" t="s">
        <v>204</v>
      </c>
      <c r="H29" s="40" t="s">
        <v>52</v>
      </c>
      <c r="I29" s="40" t="s">
        <v>164</v>
      </c>
      <c r="J29" s="40" t="s">
        <v>205</v>
      </c>
      <c r="K29" s="40" t="s">
        <v>206</v>
      </c>
      <c r="L29" s="40">
        <v>202006</v>
      </c>
      <c r="M29" s="40" t="s">
        <v>207</v>
      </c>
      <c r="N29" s="40" t="s">
        <v>148</v>
      </c>
      <c r="O29" s="48">
        <v>193.5</v>
      </c>
      <c r="P29" s="40">
        <v>1</v>
      </c>
      <c r="Q29" s="40" t="s">
        <v>35</v>
      </c>
      <c r="R29" s="40" t="s">
        <v>36</v>
      </c>
      <c r="S29" s="40">
        <v>1827561059</v>
      </c>
      <c r="T29" s="40" t="str">
        <f>_xlfn.DISPIMG("ID_6726F8D214BC418E819AF9411714023C",1)</f>
        <v>=DISPIMG("ID_6726F8D214BC418E819AF9411714023C",1)</v>
      </c>
    </row>
    <row r="30" s="33" customFormat="1" customHeight="1" spans="1:20">
      <c r="A30" s="40"/>
      <c r="B30" s="40" t="s">
        <v>208</v>
      </c>
      <c r="C30" s="40" t="s">
        <v>209</v>
      </c>
      <c r="D30" s="40" t="s">
        <v>210</v>
      </c>
      <c r="E30" s="40" t="s">
        <v>50</v>
      </c>
      <c r="F30" s="40" t="s">
        <v>29</v>
      </c>
      <c r="G30" s="42" t="s">
        <v>211</v>
      </c>
      <c r="H30" s="40" t="s">
        <v>52</v>
      </c>
      <c r="I30" s="40" t="s">
        <v>164</v>
      </c>
      <c r="J30" s="40" t="s">
        <v>205</v>
      </c>
      <c r="K30" s="40" t="s">
        <v>212</v>
      </c>
      <c r="L30" s="40">
        <v>202107</v>
      </c>
      <c r="M30" s="40" t="s">
        <v>207</v>
      </c>
      <c r="N30" s="40" t="s">
        <v>148</v>
      </c>
      <c r="O30" s="48">
        <v>188.5</v>
      </c>
      <c r="P30" s="40">
        <v>2</v>
      </c>
      <c r="Q30" s="40" t="s">
        <v>35</v>
      </c>
      <c r="R30" s="40" t="s">
        <v>36</v>
      </c>
      <c r="S30" s="40" t="s">
        <v>213</v>
      </c>
      <c r="T30" s="40" t="str">
        <f>_xlfn.DISPIMG("ID_117BA3AF389D47B39494B99F393F07B2",1)</f>
        <v>=DISPIMG("ID_117BA3AF389D47B39494B99F393F07B2",1)</v>
      </c>
    </row>
    <row r="31" s="33" customFormat="1" customHeight="1" spans="1:20">
      <c r="A31" s="40"/>
      <c r="B31" s="40" t="s">
        <v>214</v>
      </c>
      <c r="C31" s="40" t="s">
        <v>215</v>
      </c>
      <c r="D31" s="40" t="s">
        <v>216</v>
      </c>
      <c r="E31" s="40" t="s">
        <v>89</v>
      </c>
      <c r="F31" s="40" t="s">
        <v>29</v>
      </c>
      <c r="G31" s="42" t="s">
        <v>217</v>
      </c>
      <c r="H31" s="40" t="s">
        <v>52</v>
      </c>
      <c r="I31" s="40" t="s">
        <v>164</v>
      </c>
      <c r="J31" s="40" t="s">
        <v>205</v>
      </c>
      <c r="K31" s="40" t="s">
        <v>218</v>
      </c>
      <c r="L31" s="40">
        <v>201807</v>
      </c>
      <c r="M31" s="40" t="s">
        <v>207</v>
      </c>
      <c r="N31" s="40" t="s">
        <v>148</v>
      </c>
      <c r="O31" s="48">
        <v>185</v>
      </c>
      <c r="P31" s="40">
        <v>3</v>
      </c>
      <c r="Q31" s="40" t="s">
        <v>35</v>
      </c>
      <c r="R31" s="40" t="s">
        <v>36</v>
      </c>
      <c r="S31" s="40" t="s">
        <v>219</v>
      </c>
      <c r="T31" s="40" t="str">
        <f>_xlfn.DISPIMG("ID_C3AEF0DFC6864160B40C6B1A73F092CD",1)</f>
        <v>=DISPIMG("ID_C3AEF0DFC6864160B40C6B1A73F092CD",1)</v>
      </c>
    </row>
    <row r="32" s="33" customFormat="1" customHeight="1" spans="1:20">
      <c r="A32" s="40"/>
      <c r="B32" s="40" t="s">
        <v>220</v>
      </c>
      <c r="C32" s="40" t="s">
        <v>221</v>
      </c>
      <c r="D32" s="40" t="s">
        <v>222</v>
      </c>
      <c r="E32" s="40" t="s">
        <v>50</v>
      </c>
      <c r="F32" s="40" t="s">
        <v>29</v>
      </c>
      <c r="G32" s="42" t="s">
        <v>223</v>
      </c>
      <c r="H32" s="40" t="s">
        <v>52</v>
      </c>
      <c r="I32" s="40" t="s">
        <v>164</v>
      </c>
      <c r="J32" s="40" t="s">
        <v>62</v>
      </c>
      <c r="K32" s="40" t="s">
        <v>206</v>
      </c>
      <c r="L32" s="40">
        <v>202207</v>
      </c>
      <c r="M32" s="40" t="s">
        <v>166</v>
      </c>
      <c r="N32" s="40" t="s">
        <v>148</v>
      </c>
      <c r="O32" s="48">
        <v>161</v>
      </c>
      <c r="P32" s="40">
        <v>4</v>
      </c>
      <c r="Q32" s="40" t="s">
        <v>224</v>
      </c>
      <c r="R32" s="40" t="s">
        <v>36</v>
      </c>
      <c r="S32" s="40">
        <v>18184226866</v>
      </c>
      <c r="T32" s="40" t="str">
        <f>_xlfn.DISPIMG("ID_64C8F8F12CBF4BAA88AEF5EDF2B93B75",1)</f>
        <v>=DISPIMG("ID_64C8F8F12CBF4BAA88AEF5EDF2B93B75",1)</v>
      </c>
    </row>
    <row r="33" s="33" customFormat="1" customHeight="1" spans="1:20">
      <c r="A33" s="40"/>
      <c r="B33" s="40" t="s">
        <v>225</v>
      </c>
      <c r="C33" s="40" t="s">
        <v>226</v>
      </c>
      <c r="D33" s="40" t="s">
        <v>227</v>
      </c>
      <c r="E33" s="40" t="s">
        <v>89</v>
      </c>
      <c r="F33" s="40" t="s">
        <v>29</v>
      </c>
      <c r="G33" s="41">
        <v>19970420</v>
      </c>
      <c r="H33" s="40" t="s">
        <v>52</v>
      </c>
      <c r="I33" s="40" t="s">
        <v>109</v>
      </c>
      <c r="J33" s="40" t="s">
        <v>228</v>
      </c>
      <c r="K33" s="40" t="s">
        <v>229</v>
      </c>
      <c r="L33" s="40">
        <v>202007</v>
      </c>
      <c r="M33" s="40" t="s">
        <v>230</v>
      </c>
      <c r="N33" s="40" t="s">
        <v>231</v>
      </c>
      <c r="O33" s="48">
        <v>216.5</v>
      </c>
      <c r="P33" s="40">
        <v>1</v>
      </c>
      <c r="Q33" s="40" t="s">
        <v>35</v>
      </c>
      <c r="R33" s="40" t="s">
        <v>36</v>
      </c>
      <c r="S33" s="40">
        <v>18286203241</v>
      </c>
      <c r="T33" s="40" t="str">
        <f>_xlfn.DISPIMG("ID_1E99261DBDB14E88B11E15D8DAFF0016",1)</f>
        <v>=DISPIMG("ID_1E99261DBDB14E88B11E15D8DAFF0016",1)</v>
      </c>
    </row>
    <row r="34" s="33" customFormat="1" customHeight="1" spans="1:20">
      <c r="A34" s="40"/>
      <c r="B34" s="40" t="s">
        <v>232</v>
      </c>
      <c r="C34" s="40" t="s">
        <v>233</v>
      </c>
      <c r="D34" s="40" t="s">
        <v>234</v>
      </c>
      <c r="E34" s="40" t="s">
        <v>89</v>
      </c>
      <c r="F34" s="40" t="s">
        <v>29</v>
      </c>
      <c r="G34" s="41">
        <v>20000418</v>
      </c>
      <c r="H34" s="40" t="s">
        <v>52</v>
      </c>
      <c r="I34" s="40" t="s">
        <v>109</v>
      </c>
      <c r="J34" s="40" t="s">
        <v>228</v>
      </c>
      <c r="K34" s="40" t="s">
        <v>206</v>
      </c>
      <c r="L34" s="40">
        <v>202307</v>
      </c>
      <c r="M34" s="40" t="s">
        <v>230</v>
      </c>
      <c r="N34" s="40" t="s">
        <v>231</v>
      </c>
      <c r="O34" s="48">
        <v>191.5</v>
      </c>
      <c r="P34" s="40">
        <v>3</v>
      </c>
      <c r="Q34" s="40" t="s">
        <v>35</v>
      </c>
      <c r="R34" s="40" t="s">
        <v>36</v>
      </c>
      <c r="S34" s="40">
        <v>18083504566</v>
      </c>
      <c r="T34" s="40" t="str">
        <f>_xlfn.DISPIMG("ID_C38C6738145C403AA88A88509D9D89E8",1)</f>
        <v>=DISPIMG("ID_C38C6738145C403AA88A88509D9D89E8",1)</v>
      </c>
    </row>
    <row r="35" s="33" customFormat="1" customHeight="1" spans="1:20">
      <c r="A35" s="40"/>
      <c r="B35" s="40" t="s">
        <v>235</v>
      </c>
      <c r="C35" s="40" t="s">
        <v>236</v>
      </c>
      <c r="D35" s="40" t="s">
        <v>237</v>
      </c>
      <c r="E35" s="40" t="s">
        <v>89</v>
      </c>
      <c r="F35" s="40" t="s">
        <v>29</v>
      </c>
      <c r="G35" s="41">
        <v>19980112</v>
      </c>
      <c r="H35" s="40" t="s">
        <v>52</v>
      </c>
      <c r="I35" s="40" t="s">
        <v>109</v>
      </c>
      <c r="J35" s="40" t="s">
        <v>228</v>
      </c>
      <c r="K35" s="40" t="s">
        <v>206</v>
      </c>
      <c r="L35" s="40">
        <v>202107</v>
      </c>
      <c r="M35" s="40" t="s">
        <v>230</v>
      </c>
      <c r="N35" s="40" t="s">
        <v>231</v>
      </c>
      <c r="O35" s="48">
        <v>191</v>
      </c>
      <c r="P35" s="40">
        <v>3</v>
      </c>
      <c r="Q35" s="40" t="s">
        <v>35</v>
      </c>
      <c r="R35" s="40" t="s">
        <v>36</v>
      </c>
      <c r="S35" s="40">
        <v>18311530910</v>
      </c>
      <c r="T35" s="40" t="str">
        <f>_xlfn.DISPIMG("ID_FB2AA4F729874919BD43829B588C2BBA",1)</f>
        <v>=DISPIMG("ID_FB2AA4F729874919BD43829B588C2BBA",1)</v>
      </c>
    </row>
    <row r="36" s="33" customFormat="1" customHeight="1" spans="1:20">
      <c r="A36" s="40"/>
      <c r="B36" s="40" t="s">
        <v>238</v>
      </c>
      <c r="C36" s="40" t="s">
        <v>239</v>
      </c>
      <c r="D36" s="40" t="s">
        <v>240</v>
      </c>
      <c r="E36" s="40" t="s">
        <v>89</v>
      </c>
      <c r="F36" s="40" t="s">
        <v>29</v>
      </c>
      <c r="G36" s="41">
        <v>20010226</v>
      </c>
      <c r="H36" s="40" t="s">
        <v>52</v>
      </c>
      <c r="I36" s="40" t="s">
        <v>145</v>
      </c>
      <c r="J36" s="40" t="s">
        <v>146</v>
      </c>
      <c r="K36" s="40" t="s">
        <v>206</v>
      </c>
      <c r="L36" s="40">
        <v>202307</v>
      </c>
      <c r="M36" s="40" t="s">
        <v>241</v>
      </c>
      <c r="N36" s="40" t="s">
        <v>231</v>
      </c>
      <c r="O36" s="48">
        <v>210.5</v>
      </c>
      <c r="P36" s="40">
        <v>1</v>
      </c>
      <c r="Q36" s="40" t="s">
        <v>35</v>
      </c>
      <c r="R36" s="40" t="s">
        <v>36</v>
      </c>
      <c r="S36" s="40">
        <v>13096719778</v>
      </c>
      <c r="T36" s="40" t="str">
        <f>_xlfn.DISPIMG("ID_C9F2663ED6DE46B19BFBC89C07803D7D",1)</f>
        <v>=DISPIMG("ID_C9F2663ED6DE46B19BFBC89C07803D7D",1)</v>
      </c>
    </row>
    <row r="37" s="33" customFormat="1" customHeight="1" spans="1:20">
      <c r="A37" s="40"/>
      <c r="B37" s="40" t="s">
        <v>242</v>
      </c>
      <c r="C37" s="40" t="s">
        <v>243</v>
      </c>
      <c r="D37" s="40" t="s">
        <v>244</v>
      </c>
      <c r="E37" s="40" t="s">
        <v>89</v>
      </c>
      <c r="F37" s="40" t="s">
        <v>29</v>
      </c>
      <c r="G37" s="41">
        <v>20010525</v>
      </c>
      <c r="H37" s="40" t="s">
        <v>52</v>
      </c>
      <c r="I37" s="40" t="s">
        <v>145</v>
      </c>
      <c r="J37" s="40" t="s">
        <v>146</v>
      </c>
      <c r="K37" s="40" t="s">
        <v>63</v>
      </c>
      <c r="L37" s="40">
        <v>202306</v>
      </c>
      <c r="M37" s="40" t="s">
        <v>241</v>
      </c>
      <c r="N37" s="40" t="s">
        <v>231</v>
      </c>
      <c r="O37" s="48">
        <v>202</v>
      </c>
      <c r="P37" s="40">
        <v>2</v>
      </c>
      <c r="Q37" s="40" t="s">
        <v>35</v>
      </c>
      <c r="R37" s="40" t="s">
        <v>36</v>
      </c>
      <c r="S37" s="40">
        <v>18311622336</v>
      </c>
      <c r="T37" s="40" t="str">
        <f>_xlfn.DISPIMG("ID_759216C37C1E40839B4A5CC65CCEB686",1)</f>
        <v>=DISPIMG("ID_759216C37C1E40839B4A5CC65CCEB686",1)</v>
      </c>
    </row>
    <row r="38" s="33" customFormat="1" customHeight="1" spans="1:20">
      <c r="A38" s="40"/>
      <c r="B38" s="40" t="s">
        <v>245</v>
      </c>
      <c r="C38" s="40" t="s">
        <v>246</v>
      </c>
      <c r="D38" s="40" t="s">
        <v>247</v>
      </c>
      <c r="E38" s="40" t="s">
        <v>89</v>
      </c>
      <c r="F38" s="40" t="s">
        <v>29</v>
      </c>
      <c r="G38" s="41">
        <v>20010216</v>
      </c>
      <c r="H38" s="40" t="s">
        <v>52</v>
      </c>
      <c r="I38" s="40" t="s">
        <v>145</v>
      </c>
      <c r="J38" s="40" t="s">
        <v>146</v>
      </c>
      <c r="K38" s="40" t="s">
        <v>63</v>
      </c>
      <c r="L38" s="40">
        <v>202307</v>
      </c>
      <c r="M38" s="40" t="s">
        <v>241</v>
      </c>
      <c r="N38" s="40" t="s">
        <v>231</v>
      </c>
      <c r="O38" s="48">
        <v>201</v>
      </c>
      <c r="P38" s="40">
        <v>3</v>
      </c>
      <c r="Q38" s="40" t="s">
        <v>35</v>
      </c>
      <c r="R38" s="40" t="s">
        <v>36</v>
      </c>
      <c r="S38" s="40">
        <v>18786899771</v>
      </c>
      <c r="T38" s="40" t="str">
        <f>_xlfn.DISPIMG("ID_64EFE4D502D24BC2BBAC268C4C12CB5B",1)</f>
        <v>=DISPIMG("ID_64EFE4D502D24BC2BBAC268C4C12CB5B",1)</v>
      </c>
    </row>
    <row r="39" s="33" customFormat="1" customHeight="1" spans="1:20">
      <c r="A39" s="40"/>
      <c r="B39" s="40" t="s">
        <v>248</v>
      </c>
      <c r="C39" s="40" t="s">
        <v>249</v>
      </c>
      <c r="D39" s="40" t="s">
        <v>250</v>
      </c>
      <c r="E39" s="40" t="s">
        <v>89</v>
      </c>
      <c r="F39" s="40" t="s">
        <v>29</v>
      </c>
      <c r="G39" s="41">
        <v>20001207</v>
      </c>
      <c r="H39" s="40" t="s">
        <v>52</v>
      </c>
      <c r="I39" s="40" t="s">
        <v>164</v>
      </c>
      <c r="J39" s="40" t="s">
        <v>185</v>
      </c>
      <c r="K39" s="40" t="s">
        <v>251</v>
      </c>
      <c r="L39" s="40">
        <v>202307</v>
      </c>
      <c r="M39" s="40" t="s">
        <v>252</v>
      </c>
      <c r="N39" s="40" t="s">
        <v>231</v>
      </c>
      <c r="O39" s="48">
        <v>183</v>
      </c>
      <c r="P39" s="40">
        <v>1</v>
      </c>
      <c r="Q39" s="40" t="s">
        <v>35</v>
      </c>
      <c r="R39" s="40" t="s">
        <v>36</v>
      </c>
      <c r="S39" s="40">
        <v>18684142607</v>
      </c>
      <c r="T39" s="40" t="str">
        <f>_xlfn.DISPIMG("ID_BF39D9DEA6C04CAEB37C49070D099813",1)</f>
        <v>=DISPIMG("ID_BF39D9DEA6C04CAEB37C49070D099813",1)</v>
      </c>
    </row>
    <row r="40" s="33" customFormat="1" customHeight="1" spans="1:20">
      <c r="A40" s="40"/>
      <c r="B40" s="40" t="s">
        <v>253</v>
      </c>
      <c r="C40" s="40" t="s">
        <v>254</v>
      </c>
      <c r="D40" s="40" t="s">
        <v>255</v>
      </c>
      <c r="E40" s="40" t="s">
        <v>50</v>
      </c>
      <c r="F40" s="40" t="s">
        <v>29</v>
      </c>
      <c r="G40" s="41">
        <v>19970925</v>
      </c>
      <c r="H40" s="40" t="s">
        <v>52</v>
      </c>
      <c r="I40" s="40" t="s">
        <v>164</v>
      </c>
      <c r="J40" s="40" t="s">
        <v>185</v>
      </c>
      <c r="K40" s="40" t="s">
        <v>256</v>
      </c>
      <c r="L40" s="40">
        <v>202106</v>
      </c>
      <c r="M40" s="40" t="s">
        <v>252</v>
      </c>
      <c r="N40" s="40" t="s">
        <v>231</v>
      </c>
      <c r="O40" s="48">
        <v>182</v>
      </c>
      <c r="P40" s="40">
        <v>2</v>
      </c>
      <c r="Q40" s="40" t="s">
        <v>35</v>
      </c>
      <c r="R40" s="40" t="s">
        <v>36</v>
      </c>
      <c r="S40" s="40">
        <v>18377174533</v>
      </c>
      <c r="T40" s="40" t="str">
        <f>_xlfn.DISPIMG("ID_4D1E6077773047EFA2D8ED19DABD8992",1)</f>
        <v>=DISPIMG("ID_4D1E6077773047EFA2D8ED19DABD8992",1)</v>
      </c>
    </row>
    <row r="41" s="33" customFormat="1" customHeight="1" spans="1:20">
      <c r="A41" s="40"/>
      <c r="B41" s="40" t="s">
        <v>257</v>
      </c>
      <c r="C41" s="40" t="s">
        <v>258</v>
      </c>
      <c r="D41" s="40" t="s">
        <v>259</v>
      </c>
      <c r="E41" s="40" t="s">
        <v>50</v>
      </c>
      <c r="F41" s="40" t="s">
        <v>29</v>
      </c>
      <c r="G41" s="41">
        <v>19980109</v>
      </c>
      <c r="H41" s="40" t="s">
        <v>52</v>
      </c>
      <c r="I41" s="40" t="s">
        <v>164</v>
      </c>
      <c r="J41" s="40" t="s">
        <v>185</v>
      </c>
      <c r="K41" s="40" t="s">
        <v>186</v>
      </c>
      <c r="L41" s="40">
        <v>202006</v>
      </c>
      <c r="M41" s="40" t="s">
        <v>252</v>
      </c>
      <c r="N41" s="40" t="s">
        <v>231</v>
      </c>
      <c r="O41" s="48">
        <v>178.5</v>
      </c>
      <c r="P41" s="40">
        <v>3</v>
      </c>
      <c r="Q41" s="40" t="s">
        <v>35</v>
      </c>
      <c r="R41" s="40" t="s">
        <v>36</v>
      </c>
      <c r="S41" s="40">
        <v>18285214330</v>
      </c>
      <c r="T41" s="40" t="str">
        <f>_xlfn.DISPIMG("ID_54F9511031AA4FFCB7C7416C5F0713D3",1)</f>
        <v>=DISPIMG("ID_54F9511031AA4FFCB7C7416C5F0713D3",1)</v>
      </c>
    </row>
    <row r="42" s="33" customFormat="1" customHeight="1" spans="1:20">
      <c r="A42" s="40"/>
      <c r="B42" s="40" t="s">
        <v>260</v>
      </c>
      <c r="C42" s="40" t="s">
        <v>261</v>
      </c>
      <c r="D42" s="40" t="s">
        <v>262</v>
      </c>
      <c r="E42" s="40" t="s">
        <v>50</v>
      </c>
      <c r="F42" s="40" t="s">
        <v>263</v>
      </c>
      <c r="G42" s="41">
        <v>19991013</v>
      </c>
      <c r="H42" s="40" t="s">
        <v>52</v>
      </c>
      <c r="I42" s="40" t="s">
        <v>164</v>
      </c>
      <c r="J42" s="40" t="s">
        <v>264</v>
      </c>
      <c r="K42" s="40" t="s">
        <v>186</v>
      </c>
      <c r="L42" s="40">
        <v>202207</v>
      </c>
      <c r="M42" s="40" t="s">
        <v>265</v>
      </c>
      <c r="N42" s="40" t="s">
        <v>231</v>
      </c>
      <c r="O42" s="48">
        <v>199.5</v>
      </c>
      <c r="P42" s="40">
        <v>1</v>
      </c>
      <c r="Q42" s="40" t="s">
        <v>35</v>
      </c>
      <c r="R42" s="40" t="s">
        <v>36</v>
      </c>
      <c r="S42" s="40">
        <v>15086468044</v>
      </c>
      <c r="T42" s="40" t="str">
        <f>_xlfn.DISPIMG("ID_02C0E1536B844D1C805A0C5C6B7BA95F",1)</f>
        <v>=DISPIMG("ID_02C0E1536B844D1C805A0C5C6B7BA95F",1)</v>
      </c>
    </row>
    <row r="43" s="33" customFormat="1" customHeight="1" spans="1:20">
      <c r="A43" s="40"/>
      <c r="B43" s="40" t="s">
        <v>266</v>
      </c>
      <c r="C43" s="40" t="s">
        <v>267</v>
      </c>
      <c r="D43" s="40" t="s">
        <v>268</v>
      </c>
      <c r="E43" s="40" t="s">
        <v>89</v>
      </c>
      <c r="F43" s="40" t="s">
        <v>29</v>
      </c>
      <c r="G43" s="41">
        <v>19971202</v>
      </c>
      <c r="H43" s="40" t="s">
        <v>52</v>
      </c>
      <c r="I43" s="40" t="s">
        <v>164</v>
      </c>
      <c r="J43" s="40" t="s">
        <v>269</v>
      </c>
      <c r="K43" s="40" t="s">
        <v>83</v>
      </c>
      <c r="L43" s="40">
        <v>202007</v>
      </c>
      <c r="M43" s="40" t="s">
        <v>265</v>
      </c>
      <c r="N43" s="40" t="s">
        <v>231</v>
      </c>
      <c r="O43" s="48">
        <v>195.5</v>
      </c>
      <c r="P43" s="40">
        <v>2</v>
      </c>
      <c r="Q43" s="40" t="s">
        <v>35</v>
      </c>
      <c r="R43" s="40" t="s">
        <v>36</v>
      </c>
      <c r="S43" s="40">
        <v>15120174511</v>
      </c>
      <c r="T43" s="40" t="str">
        <f>_xlfn.DISPIMG("ID_62161887071F4EC4BCBD365498B176B9",1)</f>
        <v>=DISPIMG("ID_62161887071F4EC4BCBD365498B176B9",1)</v>
      </c>
    </row>
    <row r="44" s="33" customFormat="1" customHeight="1" spans="1:20">
      <c r="A44" s="40"/>
      <c r="B44" s="40" t="s">
        <v>270</v>
      </c>
      <c r="C44" s="40" t="s">
        <v>271</v>
      </c>
      <c r="D44" s="40" t="s">
        <v>272</v>
      </c>
      <c r="E44" s="40" t="s">
        <v>50</v>
      </c>
      <c r="F44" s="40" t="s">
        <v>29</v>
      </c>
      <c r="G44" s="41">
        <v>19960922</v>
      </c>
      <c r="H44" s="40" t="s">
        <v>52</v>
      </c>
      <c r="I44" s="40" t="s">
        <v>164</v>
      </c>
      <c r="J44" s="40" t="s">
        <v>273</v>
      </c>
      <c r="K44" s="40" t="s">
        <v>274</v>
      </c>
      <c r="L44" s="40">
        <v>201806</v>
      </c>
      <c r="M44" s="40" t="s">
        <v>265</v>
      </c>
      <c r="N44" s="40" t="s">
        <v>231</v>
      </c>
      <c r="O44" s="48">
        <v>195</v>
      </c>
      <c r="P44" s="40">
        <v>3</v>
      </c>
      <c r="Q44" s="40" t="s">
        <v>35</v>
      </c>
      <c r="R44" s="40" t="s">
        <v>36</v>
      </c>
      <c r="S44" s="40">
        <v>18705272400</v>
      </c>
      <c r="T44" s="40" t="str">
        <f>_xlfn.DISPIMG("ID_4C89C67A1B7D443BAD26DF69D5610C7D",1)</f>
        <v>=DISPIMG("ID_4C89C67A1B7D443BAD26DF69D5610C7D",1)</v>
      </c>
    </row>
    <row r="45" s="33" customFormat="1" customHeight="1" spans="1:20">
      <c r="A45" s="40"/>
      <c r="B45" s="40" t="s">
        <v>275</v>
      </c>
      <c r="C45" s="40" t="s">
        <v>276</v>
      </c>
      <c r="D45" s="40" t="s">
        <v>277</v>
      </c>
      <c r="E45" s="40" t="s">
        <v>50</v>
      </c>
      <c r="F45" s="40" t="s">
        <v>29</v>
      </c>
      <c r="G45" s="41">
        <v>19990120</v>
      </c>
      <c r="H45" s="40" t="s">
        <v>52</v>
      </c>
      <c r="I45" s="40" t="s">
        <v>278</v>
      </c>
      <c r="J45" s="40" t="s">
        <v>279</v>
      </c>
      <c r="K45" s="40" t="s">
        <v>83</v>
      </c>
      <c r="L45" s="40">
        <v>202102</v>
      </c>
      <c r="M45" s="40" t="s">
        <v>280</v>
      </c>
      <c r="N45" s="40" t="s">
        <v>231</v>
      </c>
      <c r="O45" s="48">
        <v>192.5</v>
      </c>
      <c r="P45" s="40">
        <v>1</v>
      </c>
      <c r="Q45" s="40" t="s">
        <v>35</v>
      </c>
      <c r="R45" s="40" t="s">
        <v>36</v>
      </c>
      <c r="S45" s="40">
        <v>18798510352</v>
      </c>
      <c r="T45" s="40" t="str">
        <f>_xlfn.DISPIMG("ID_6C637A82D2BF4F2AB2A8A8B23489CA25",1)</f>
        <v>=DISPIMG("ID_6C637A82D2BF4F2AB2A8A8B23489CA25",1)</v>
      </c>
    </row>
    <row r="46" s="33" customFormat="1" customHeight="1" spans="1:20">
      <c r="A46" s="40"/>
      <c r="B46" s="40" t="s">
        <v>281</v>
      </c>
      <c r="C46" s="40" t="s">
        <v>282</v>
      </c>
      <c r="D46" s="40" t="s">
        <v>283</v>
      </c>
      <c r="E46" s="40" t="s">
        <v>89</v>
      </c>
      <c r="F46" s="40" t="s">
        <v>107</v>
      </c>
      <c r="G46" s="41">
        <v>19980201</v>
      </c>
      <c r="H46" s="40" t="s">
        <v>52</v>
      </c>
      <c r="I46" s="40" t="s">
        <v>278</v>
      </c>
      <c r="J46" s="40" t="s">
        <v>284</v>
      </c>
      <c r="K46" s="40" t="s">
        <v>285</v>
      </c>
      <c r="L46" s="40">
        <v>202207</v>
      </c>
      <c r="M46" s="40" t="s">
        <v>280</v>
      </c>
      <c r="N46" s="40" t="s">
        <v>231</v>
      </c>
      <c r="O46" s="48">
        <v>183.5</v>
      </c>
      <c r="P46" s="40">
        <v>2</v>
      </c>
      <c r="Q46" s="40" t="s">
        <v>35</v>
      </c>
      <c r="R46" s="40" t="s">
        <v>36</v>
      </c>
      <c r="S46" s="40">
        <v>15885178798</v>
      </c>
      <c r="T46" s="40" t="str">
        <f>_xlfn.DISPIMG("ID_71D308450D3A406F9BD2BBABE0CF4F39",1)</f>
        <v>=DISPIMG("ID_71D308450D3A406F9BD2BBABE0CF4F39",1)</v>
      </c>
    </row>
    <row r="47" s="33" customFormat="1" customHeight="1" spans="1:20">
      <c r="A47" s="40"/>
      <c r="B47" s="40" t="s">
        <v>286</v>
      </c>
      <c r="C47" s="40" t="s">
        <v>287</v>
      </c>
      <c r="D47" s="40" t="s">
        <v>288</v>
      </c>
      <c r="E47" s="40" t="s">
        <v>50</v>
      </c>
      <c r="F47" s="40" t="s">
        <v>107</v>
      </c>
      <c r="G47" s="41">
        <v>20001220</v>
      </c>
      <c r="H47" s="40" t="s">
        <v>52</v>
      </c>
      <c r="I47" s="40" t="s">
        <v>278</v>
      </c>
      <c r="J47" s="40" t="s">
        <v>284</v>
      </c>
      <c r="K47" s="40" t="s">
        <v>289</v>
      </c>
      <c r="L47" s="40">
        <v>202307</v>
      </c>
      <c r="M47" s="40" t="s">
        <v>280</v>
      </c>
      <c r="N47" s="40" t="s">
        <v>231</v>
      </c>
      <c r="O47" s="48">
        <v>181.5</v>
      </c>
      <c r="P47" s="40">
        <v>3</v>
      </c>
      <c r="Q47" s="40" t="s">
        <v>35</v>
      </c>
      <c r="R47" s="40" t="s">
        <v>36</v>
      </c>
      <c r="S47" s="40">
        <v>13595573326</v>
      </c>
      <c r="T47" s="40" t="str">
        <f>_xlfn.DISPIMG("ID_CDEF08C3C9AD4DB1BD70A49386C838DD",1)</f>
        <v>=DISPIMG("ID_CDEF08C3C9AD4DB1BD70A49386C838DD",1)</v>
      </c>
    </row>
    <row r="48" s="33" customFormat="1" customHeight="1" spans="1:20">
      <c r="A48" s="40"/>
      <c r="B48" s="40" t="s">
        <v>290</v>
      </c>
      <c r="C48" s="40" t="s">
        <v>291</v>
      </c>
      <c r="D48" s="40" t="s">
        <v>292</v>
      </c>
      <c r="E48" s="40" t="s">
        <v>89</v>
      </c>
      <c r="F48" s="40" t="s">
        <v>293</v>
      </c>
      <c r="G48" s="41">
        <v>20000228</v>
      </c>
      <c r="H48" s="40" t="s">
        <v>52</v>
      </c>
      <c r="I48" s="40" t="s">
        <v>278</v>
      </c>
      <c r="J48" s="40" t="s">
        <v>294</v>
      </c>
      <c r="K48" s="40" t="s">
        <v>83</v>
      </c>
      <c r="L48" s="40">
        <v>202207</v>
      </c>
      <c r="M48" s="40" t="s">
        <v>295</v>
      </c>
      <c r="N48" s="40" t="s">
        <v>231</v>
      </c>
      <c r="O48" s="48">
        <v>196.5</v>
      </c>
      <c r="P48" s="40">
        <v>1</v>
      </c>
      <c r="Q48" s="40" t="s">
        <v>35</v>
      </c>
      <c r="R48" s="40" t="s">
        <v>36</v>
      </c>
      <c r="S48" s="40">
        <v>18188129016</v>
      </c>
      <c r="T48" s="40" t="str">
        <f>_xlfn.DISPIMG("ID_684B2E03C35E4D5FA60082C88C8D3949",1)</f>
        <v>=DISPIMG("ID_684B2E03C35E4D5FA60082C88C8D3949",1)</v>
      </c>
    </row>
    <row r="49" s="33" customFormat="1" customHeight="1" spans="1:20">
      <c r="A49" s="40"/>
      <c r="B49" s="40" t="s">
        <v>296</v>
      </c>
      <c r="C49" s="40" t="s">
        <v>297</v>
      </c>
      <c r="D49" s="40" t="s">
        <v>298</v>
      </c>
      <c r="E49" s="40" t="s">
        <v>89</v>
      </c>
      <c r="F49" s="40" t="s">
        <v>29</v>
      </c>
      <c r="G49" s="41">
        <v>20010323</v>
      </c>
      <c r="H49" s="40" t="s">
        <v>52</v>
      </c>
      <c r="I49" s="40" t="s">
        <v>278</v>
      </c>
      <c r="J49" s="40" t="s">
        <v>299</v>
      </c>
      <c r="K49" s="40" t="s">
        <v>300</v>
      </c>
      <c r="L49" s="40">
        <v>202306</v>
      </c>
      <c r="M49" s="40" t="s">
        <v>295</v>
      </c>
      <c r="N49" s="40" t="s">
        <v>231</v>
      </c>
      <c r="O49" s="48">
        <v>196.5</v>
      </c>
      <c r="P49" s="40">
        <v>1</v>
      </c>
      <c r="Q49" s="40" t="s">
        <v>35</v>
      </c>
      <c r="R49" s="40" t="s">
        <v>36</v>
      </c>
      <c r="S49" s="40">
        <v>17785252928</v>
      </c>
      <c r="T49" s="40" t="str">
        <f>_xlfn.DISPIMG("ID_3BFFF4CA366A477D9C5C06F64063B528",1)</f>
        <v>=DISPIMG("ID_3BFFF4CA366A477D9C5C06F64063B528",1)</v>
      </c>
    </row>
    <row r="50" s="33" customFormat="1" customHeight="1" spans="1:20">
      <c r="A50" s="40"/>
      <c r="B50" s="40" t="s">
        <v>301</v>
      </c>
      <c r="C50" s="40" t="s">
        <v>302</v>
      </c>
      <c r="D50" s="40" t="s">
        <v>303</v>
      </c>
      <c r="E50" s="40" t="s">
        <v>89</v>
      </c>
      <c r="F50" s="40" t="s">
        <v>29</v>
      </c>
      <c r="G50" s="41">
        <v>19980116</v>
      </c>
      <c r="H50" s="40" t="s">
        <v>52</v>
      </c>
      <c r="I50" s="40" t="s">
        <v>278</v>
      </c>
      <c r="J50" s="40" t="s">
        <v>299</v>
      </c>
      <c r="K50" s="40" t="s">
        <v>304</v>
      </c>
      <c r="L50" s="40">
        <v>202107</v>
      </c>
      <c r="M50" s="40" t="s">
        <v>295</v>
      </c>
      <c r="N50" s="40" t="s">
        <v>231</v>
      </c>
      <c r="O50" s="48">
        <v>192</v>
      </c>
      <c r="P50" s="40">
        <v>3</v>
      </c>
      <c r="Q50" s="40" t="s">
        <v>35</v>
      </c>
      <c r="R50" s="40" t="s">
        <v>36</v>
      </c>
      <c r="S50" s="40">
        <v>13378568133</v>
      </c>
      <c r="T50" s="40" t="str">
        <f>_xlfn.DISPIMG("ID_3E72535B390A4543B2FE80B32F1B6D13",1)</f>
        <v>=DISPIMG("ID_3E72535B390A4543B2FE80B32F1B6D13",1)</v>
      </c>
    </row>
    <row r="51" s="33" customFormat="1" customHeight="1" spans="1:20">
      <c r="A51" s="40"/>
      <c r="B51" s="40" t="s">
        <v>305</v>
      </c>
      <c r="C51" s="40" t="s">
        <v>306</v>
      </c>
      <c r="D51" s="40" t="s">
        <v>307</v>
      </c>
      <c r="E51" s="40" t="s">
        <v>89</v>
      </c>
      <c r="F51" s="40" t="s">
        <v>51</v>
      </c>
      <c r="G51" s="41">
        <v>19951223</v>
      </c>
      <c r="H51" s="40" t="s">
        <v>30</v>
      </c>
      <c r="I51" s="40"/>
      <c r="J51" s="40" t="s">
        <v>308</v>
      </c>
      <c r="K51" s="40" t="s">
        <v>309</v>
      </c>
      <c r="L51" s="40">
        <v>201607</v>
      </c>
      <c r="M51" s="40" t="s">
        <v>310</v>
      </c>
      <c r="N51" s="40" t="s">
        <v>311</v>
      </c>
      <c r="O51" s="48">
        <v>161.2</v>
      </c>
      <c r="P51" s="40">
        <v>1</v>
      </c>
      <c r="Q51" s="40" t="s">
        <v>35</v>
      </c>
      <c r="R51" s="40" t="s">
        <v>36</v>
      </c>
      <c r="S51" s="40">
        <v>18285031131</v>
      </c>
      <c r="T51" s="40" t="str">
        <f>_xlfn.DISPIMG("ID_EF10DC1BF33B4A4184439AF6312D4798",1)</f>
        <v>=DISPIMG("ID_EF10DC1BF33B4A4184439AF6312D4798",1)</v>
      </c>
    </row>
    <row r="52" s="33" customFormat="1" customHeight="1" spans="1:20">
      <c r="A52" s="40"/>
      <c r="B52" s="40" t="s">
        <v>312</v>
      </c>
      <c r="C52" s="40" t="s">
        <v>313</v>
      </c>
      <c r="D52" s="40" t="s">
        <v>314</v>
      </c>
      <c r="E52" s="40" t="s">
        <v>89</v>
      </c>
      <c r="F52" s="40" t="s">
        <v>177</v>
      </c>
      <c r="G52" s="41">
        <v>19990420</v>
      </c>
      <c r="H52" s="40" t="s">
        <v>30</v>
      </c>
      <c r="I52" s="40"/>
      <c r="J52" s="40" t="s">
        <v>308</v>
      </c>
      <c r="K52" s="40" t="s">
        <v>315</v>
      </c>
      <c r="L52" s="40">
        <v>202107</v>
      </c>
      <c r="M52" s="40" t="s">
        <v>310</v>
      </c>
      <c r="N52" s="40" t="s">
        <v>311</v>
      </c>
      <c r="O52" s="48">
        <v>155.3</v>
      </c>
      <c r="P52" s="40">
        <v>2</v>
      </c>
      <c r="Q52" s="40" t="s">
        <v>35</v>
      </c>
      <c r="R52" s="40" t="s">
        <v>36</v>
      </c>
      <c r="S52" s="40">
        <v>15519446287</v>
      </c>
      <c r="T52" s="40" t="str">
        <f>_xlfn.DISPIMG("ID_0C779C85EC1C402B9445E6F668FEC71B",1)</f>
        <v>=DISPIMG("ID_0C779C85EC1C402B9445E6F668FEC71B",1)</v>
      </c>
    </row>
    <row r="53" s="33" customFormat="1" customHeight="1" spans="1:20">
      <c r="A53" s="40"/>
      <c r="B53" s="40" t="s">
        <v>316</v>
      </c>
      <c r="C53" s="40" t="s">
        <v>317</v>
      </c>
      <c r="D53" s="40" t="s">
        <v>318</v>
      </c>
      <c r="E53" s="40" t="s">
        <v>89</v>
      </c>
      <c r="F53" s="40" t="s">
        <v>107</v>
      </c>
      <c r="G53" s="41">
        <v>19950809</v>
      </c>
      <c r="H53" s="40" t="s">
        <v>30</v>
      </c>
      <c r="I53" s="40"/>
      <c r="J53" s="40" t="s">
        <v>308</v>
      </c>
      <c r="K53" s="40" t="s">
        <v>309</v>
      </c>
      <c r="L53" s="40">
        <v>201707</v>
      </c>
      <c r="M53" s="40" t="s">
        <v>310</v>
      </c>
      <c r="N53" s="40" t="s">
        <v>311</v>
      </c>
      <c r="O53" s="48">
        <v>153.1</v>
      </c>
      <c r="P53" s="40">
        <v>3</v>
      </c>
      <c r="Q53" s="40" t="s">
        <v>35</v>
      </c>
      <c r="R53" s="40" t="s">
        <v>36</v>
      </c>
      <c r="S53" s="40">
        <v>18786852449</v>
      </c>
      <c r="T53" s="40" t="str">
        <f>_xlfn.DISPIMG("ID_3888D21ED9264CC7811A405F96346205",1)</f>
        <v>=DISPIMG("ID_3888D21ED9264CC7811A405F96346205",1)</v>
      </c>
    </row>
    <row r="54" s="33" customFormat="1" customHeight="1" spans="1:20">
      <c r="A54" s="40"/>
      <c r="B54" s="40" t="s">
        <v>319</v>
      </c>
      <c r="C54" s="40" t="s">
        <v>320</v>
      </c>
      <c r="D54" s="40" t="s">
        <v>321</v>
      </c>
      <c r="E54" s="40" t="s">
        <v>89</v>
      </c>
      <c r="F54" s="40" t="s">
        <v>29</v>
      </c>
      <c r="G54" s="41">
        <v>19960207</v>
      </c>
      <c r="H54" s="40" t="s">
        <v>30</v>
      </c>
      <c r="I54" s="40"/>
      <c r="J54" s="40" t="s">
        <v>322</v>
      </c>
      <c r="K54" s="40" t="s">
        <v>46</v>
      </c>
      <c r="L54" s="40">
        <v>201807</v>
      </c>
      <c r="M54" s="40" t="s">
        <v>323</v>
      </c>
      <c r="N54" s="40" t="s">
        <v>324</v>
      </c>
      <c r="O54" s="48">
        <v>160.5</v>
      </c>
      <c r="P54" s="40">
        <v>1</v>
      </c>
      <c r="Q54" s="40" t="s">
        <v>35</v>
      </c>
      <c r="R54" s="40" t="s">
        <v>36</v>
      </c>
      <c r="S54" s="40">
        <v>18885296554</v>
      </c>
      <c r="T54" s="40" t="str">
        <f>_xlfn.DISPIMG("ID_3C001FAF8572439089F1D2872A05CCEC",1)</f>
        <v>=DISPIMG("ID_3C001FAF8572439089F1D2872A05CCEC",1)</v>
      </c>
    </row>
    <row r="55" s="33" customFormat="1" customHeight="1" spans="1:20">
      <c r="A55" s="40"/>
      <c r="B55" s="43" t="s">
        <v>325</v>
      </c>
      <c r="C55" s="43" t="s">
        <v>326</v>
      </c>
      <c r="D55" s="43" t="s">
        <v>327</v>
      </c>
      <c r="E55" s="43" t="s">
        <v>89</v>
      </c>
      <c r="F55" s="43" t="s">
        <v>29</v>
      </c>
      <c r="G55" s="44">
        <v>19960728</v>
      </c>
      <c r="H55" s="43" t="s">
        <v>52</v>
      </c>
      <c r="I55" s="43"/>
      <c r="J55" s="43" t="s">
        <v>322</v>
      </c>
      <c r="K55" s="43" t="s">
        <v>328</v>
      </c>
      <c r="L55" s="43">
        <v>202107</v>
      </c>
      <c r="M55" s="43" t="s">
        <v>323</v>
      </c>
      <c r="N55" s="43" t="s">
        <v>324</v>
      </c>
      <c r="O55" s="49">
        <v>155.7</v>
      </c>
      <c r="P55" s="43">
        <v>2</v>
      </c>
      <c r="Q55" s="43" t="s">
        <v>179</v>
      </c>
      <c r="R55" s="43" t="s">
        <v>179</v>
      </c>
      <c r="S55" s="43">
        <v>15721767528</v>
      </c>
      <c r="T55" s="40"/>
    </row>
    <row r="56" s="33" customFormat="1" customHeight="1" spans="1:20">
      <c r="A56" s="40"/>
      <c r="B56" s="43" t="s">
        <v>329</v>
      </c>
      <c r="C56" s="43" t="s">
        <v>330</v>
      </c>
      <c r="D56" s="43" t="s">
        <v>331</v>
      </c>
      <c r="E56" s="43" t="s">
        <v>50</v>
      </c>
      <c r="F56" s="43" t="s">
        <v>29</v>
      </c>
      <c r="G56" s="44">
        <v>19951019</v>
      </c>
      <c r="H56" s="43" t="s">
        <v>30</v>
      </c>
      <c r="I56" s="43"/>
      <c r="J56" s="43" t="s">
        <v>322</v>
      </c>
      <c r="K56" s="43" t="s">
        <v>332</v>
      </c>
      <c r="L56" s="43">
        <v>201907</v>
      </c>
      <c r="M56" s="43" t="s">
        <v>323</v>
      </c>
      <c r="N56" s="43" t="s">
        <v>324</v>
      </c>
      <c r="O56" s="49">
        <v>144.4</v>
      </c>
      <c r="P56" s="43">
        <v>3</v>
      </c>
      <c r="Q56" s="43" t="s">
        <v>179</v>
      </c>
      <c r="R56" s="43" t="s">
        <v>179</v>
      </c>
      <c r="S56" s="43">
        <v>17623634241</v>
      </c>
      <c r="T56" s="40"/>
    </row>
    <row r="57" s="33" customFormat="1" customHeight="1" spans="1:20">
      <c r="A57" s="40"/>
      <c r="B57" s="40" t="s">
        <v>333</v>
      </c>
      <c r="C57" s="40" t="s">
        <v>334</v>
      </c>
      <c r="D57" s="40" t="s">
        <v>335</v>
      </c>
      <c r="E57" s="40" t="s">
        <v>89</v>
      </c>
      <c r="F57" s="40" t="s">
        <v>29</v>
      </c>
      <c r="G57" s="41">
        <v>19940530</v>
      </c>
      <c r="H57" s="40" t="s">
        <v>52</v>
      </c>
      <c r="I57" s="40"/>
      <c r="J57" s="40" t="s">
        <v>322</v>
      </c>
      <c r="K57" s="40" t="s">
        <v>336</v>
      </c>
      <c r="L57" s="40">
        <v>201807</v>
      </c>
      <c r="M57" s="40" t="s">
        <v>323</v>
      </c>
      <c r="N57" s="40" t="s">
        <v>324</v>
      </c>
      <c r="O57" s="48">
        <v>143.9</v>
      </c>
      <c r="P57" s="40">
        <v>4</v>
      </c>
      <c r="Q57" s="40" t="s">
        <v>224</v>
      </c>
      <c r="R57" s="40" t="s">
        <v>36</v>
      </c>
      <c r="S57" s="40" t="s">
        <v>337</v>
      </c>
      <c r="T57" s="40" t="str">
        <f>_xlfn.DISPIMG("ID_A04E6AF736414DC2AB57441A5F759680",1)</f>
        <v>=DISPIMG("ID_A04E6AF736414DC2AB57441A5F759680",1)</v>
      </c>
    </row>
    <row r="58" s="33" customFormat="1" customHeight="1" spans="1:20">
      <c r="A58" s="40"/>
      <c r="B58" s="43" t="s">
        <v>338</v>
      </c>
      <c r="C58" s="43" t="s">
        <v>339</v>
      </c>
      <c r="D58" s="43" t="s">
        <v>340</v>
      </c>
      <c r="E58" s="43" t="s">
        <v>50</v>
      </c>
      <c r="F58" s="43" t="s">
        <v>293</v>
      </c>
      <c r="G58" s="44">
        <v>19961006</v>
      </c>
      <c r="H58" s="43" t="s">
        <v>30</v>
      </c>
      <c r="I58" s="43"/>
      <c r="J58" s="43" t="s">
        <v>322</v>
      </c>
      <c r="K58" s="43" t="s">
        <v>315</v>
      </c>
      <c r="L58" s="43">
        <v>201907</v>
      </c>
      <c r="M58" s="43" t="s">
        <v>323</v>
      </c>
      <c r="N58" s="43" t="s">
        <v>324</v>
      </c>
      <c r="O58" s="49">
        <v>143</v>
      </c>
      <c r="P58" s="43">
        <v>5</v>
      </c>
      <c r="Q58" s="43" t="s">
        <v>224</v>
      </c>
      <c r="R58" s="43" t="s">
        <v>179</v>
      </c>
      <c r="S58" s="43" t="s">
        <v>341</v>
      </c>
      <c r="T58" s="40"/>
    </row>
    <row r="59" s="33" customFormat="1" customHeight="1" spans="1:20">
      <c r="A59" s="40"/>
      <c r="B59" s="40" t="s">
        <v>342</v>
      </c>
      <c r="C59" s="40" t="s">
        <v>343</v>
      </c>
      <c r="D59" s="40" t="s">
        <v>344</v>
      </c>
      <c r="E59" s="40" t="s">
        <v>89</v>
      </c>
      <c r="F59" s="40" t="s">
        <v>29</v>
      </c>
      <c r="G59" s="41">
        <v>19930816</v>
      </c>
      <c r="H59" s="40" t="s">
        <v>52</v>
      </c>
      <c r="I59" s="40" t="s">
        <v>164</v>
      </c>
      <c r="J59" s="40" t="s">
        <v>322</v>
      </c>
      <c r="K59" s="40" t="s">
        <v>336</v>
      </c>
      <c r="L59" s="40">
        <v>201807</v>
      </c>
      <c r="M59" s="40" t="s">
        <v>323</v>
      </c>
      <c r="N59" s="40" t="s">
        <v>324</v>
      </c>
      <c r="O59" s="48">
        <v>142.4</v>
      </c>
      <c r="P59" s="40">
        <v>6</v>
      </c>
      <c r="Q59" s="40" t="s">
        <v>224</v>
      </c>
      <c r="R59" s="40" t="s">
        <v>36</v>
      </c>
      <c r="S59" s="40">
        <v>18209861933</v>
      </c>
      <c r="T59" s="40" t="str">
        <f>_xlfn.DISPIMG("ID_2F593E0CDB8F4788886615409D2DD678",1)</f>
        <v>=DISPIMG("ID_2F593E0CDB8F4788886615409D2DD678",1)</v>
      </c>
    </row>
    <row r="60" s="33" customFormat="1" customHeight="1" spans="1:20">
      <c r="A60" s="40"/>
      <c r="B60" s="40" t="s">
        <v>345</v>
      </c>
      <c r="C60" s="40" t="s">
        <v>346</v>
      </c>
      <c r="D60" s="40" t="s">
        <v>347</v>
      </c>
      <c r="E60" s="40" t="s">
        <v>89</v>
      </c>
      <c r="F60" s="40" t="s">
        <v>29</v>
      </c>
      <c r="G60" s="41">
        <v>19940806</v>
      </c>
      <c r="H60" s="40" t="s">
        <v>30</v>
      </c>
      <c r="I60" s="40"/>
      <c r="J60" s="40" t="s">
        <v>322</v>
      </c>
      <c r="K60" s="40" t="s">
        <v>309</v>
      </c>
      <c r="L60" s="40">
        <v>201707</v>
      </c>
      <c r="M60" s="40" t="s">
        <v>323</v>
      </c>
      <c r="N60" s="40" t="s">
        <v>324</v>
      </c>
      <c r="O60" s="48">
        <v>142.4</v>
      </c>
      <c r="P60" s="40">
        <v>6</v>
      </c>
      <c r="Q60" s="40" t="s">
        <v>224</v>
      </c>
      <c r="R60" s="40" t="s">
        <v>36</v>
      </c>
      <c r="S60" s="40">
        <v>15985203481</v>
      </c>
      <c r="T60" s="40" t="str">
        <f>_xlfn.DISPIMG("ID_8CAEA309F6DE47DAABBAAED850D5B772",1)</f>
        <v>=DISPIMG("ID_8CAEA309F6DE47DAABBAAED850D5B772",1)</v>
      </c>
    </row>
    <row r="61" s="33" customFormat="1" customHeight="1" spans="1:20">
      <c r="A61" s="40"/>
      <c r="B61" s="40" t="s">
        <v>348</v>
      </c>
      <c r="C61" s="40" t="s">
        <v>349</v>
      </c>
      <c r="D61" s="40" t="s">
        <v>350</v>
      </c>
      <c r="E61" s="40" t="s">
        <v>89</v>
      </c>
      <c r="F61" s="40" t="s">
        <v>107</v>
      </c>
      <c r="G61" s="41">
        <v>19950824</v>
      </c>
      <c r="H61" s="40" t="s">
        <v>52</v>
      </c>
      <c r="I61" s="40"/>
      <c r="J61" s="40" t="s">
        <v>351</v>
      </c>
      <c r="K61" s="40" t="s">
        <v>352</v>
      </c>
      <c r="L61" s="40">
        <v>202207</v>
      </c>
      <c r="M61" s="40" t="s">
        <v>353</v>
      </c>
      <c r="N61" s="40" t="s">
        <v>354</v>
      </c>
      <c r="O61" s="48">
        <v>146.9</v>
      </c>
      <c r="P61" s="40">
        <v>1</v>
      </c>
      <c r="Q61" s="40" t="s">
        <v>35</v>
      </c>
      <c r="R61" s="40" t="s">
        <v>36</v>
      </c>
      <c r="S61" s="40">
        <v>18798537411</v>
      </c>
      <c r="T61" s="40" t="str">
        <f>_xlfn.DISPIMG("ID_608422EE398646D1B7CE8ED18F4F116C",1)</f>
        <v>=DISPIMG("ID_608422EE398646D1B7CE8ED18F4F116C",1)</v>
      </c>
    </row>
    <row r="62" s="33" customFormat="1" customHeight="1" spans="1:20">
      <c r="A62" s="40"/>
      <c r="B62" s="43" t="s">
        <v>355</v>
      </c>
      <c r="C62" s="43" t="s">
        <v>356</v>
      </c>
      <c r="D62" s="43" t="s">
        <v>357</v>
      </c>
      <c r="E62" s="43" t="s">
        <v>89</v>
      </c>
      <c r="F62" s="43" t="s">
        <v>51</v>
      </c>
      <c r="G62" s="44">
        <v>19940715</v>
      </c>
      <c r="H62" s="43" t="s">
        <v>52</v>
      </c>
      <c r="I62" s="43"/>
      <c r="J62" s="43" t="s">
        <v>351</v>
      </c>
      <c r="K62" s="43" t="s">
        <v>352</v>
      </c>
      <c r="L62" s="43">
        <v>202007</v>
      </c>
      <c r="M62" s="43" t="s">
        <v>353</v>
      </c>
      <c r="N62" s="43" t="s">
        <v>354</v>
      </c>
      <c r="O62" s="49">
        <v>139.4</v>
      </c>
      <c r="P62" s="43">
        <v>2</v>
      </c>
      <c r="Q62" s="43" t="s">
        <v>179</v>
      </c>
      <c r="R62" s="43" t="s">
        <v>179</v>
      </c>
      <c r="S62" s="43">
        <v>15286117041</v>
      </c>
      <c r="T62" s="40"/>
    </row>
    <row r="63" s="33" customFormat="1" customHeight="1" spans="1:20">
      <c r="A63" s="40"/>
      <c r="B63" s="40" t="s">
        <v>358</v>
      </c>
      <c r="C63" s="40" t="s">
        <v>359</v>
      </c>
      <c r="D63" s="40" t="s">
        <v>360</v>
      </c>
      <c r="E63" s="40" t="s">
        <v>89</v>
      </c>
      <c r="F63" s="40" t="s">
        <v>29</v>
      </c>
      <c r="G63" s="41">
        <v>19940122</v>
      </c>
      <c r="H63" s="40" t="s">
        <v>52</v>
      </c>
      <c r="I63" s="40" t="s">
        <v>361</v>
      </c>
      <c r="J63" s="40" t="s">
        <v>351</v>
      </c>
      <c r="K63" s="40" t="s">
        <v>352</v>
      </c>
      <c r="L63" s="40">
        <v>202007</v>
      </c>
      <c r="M63" s="40" t="s">
        <v>353</v>
      </c>
      <c r="N63" s="40" t="s">
        <v>354</v>
      </c>
      <c r="O63" s="48">
        <v>133.5</v>
      </c>
      <c r="P63" s="40">
        <v>3</v>
      </c>
      <c r="Q63" s="40" t="s">
        <v>35</v>
      </c>
      <c r="R63" s="40" t="s">
        <v>36</v>
      </c>
      <c r="S63" s="40">
        <v>18798120112</v>
      </c>
      <c r="T63" s="40" t="str">
        <f>_xlfn.DISPIMG("ID_CA03D671DDC543BFB50CD3F2E5DC4DF9",1)</f>
        <v>=DISPIMG("ID_CA03D671DDC543BFB50CD3F2E5DC4DF9",1)</v>
      </c>
    </row>
    <row r="64" s="33" customFormat="1" customHeight="1" spans="1:20">
      <c r="A64" s="40"/>
      <c r="B64" s="40" t="s">
        <v>362</v>
      </c>
      <c r="C64" s="40" t="s">
        <v>363</v>
      </c>
      <c r="D64" s="40" t="s">
        <v>364</v>
      </c>
      <c r="E64" s="40" t="s">
        <v>89</v>
      </c>
      <c r="F64" s="40" t="s">
        <v>29</v>
      </c>
      <c r="G64" s="41">
        <v>19981005</v>
      </c>
      <c r="H64" s="40" t="s">
        <v>52</v>
      </c>
      <c r="I64" s="40" t="s">
        <v>361</v>
      </c>
      <c r="J64" s="40" t="s">
        <v>351</v>
      </c>
      <c r="K64" s="40" t="s">
        <v>352</v>
      </c>
      <c r="L64" s="40">
        <v>202307</v>
      </c>
      <c r="M64" s="40" t="s">
        <v>353</v>
      </c>
      <c r="N64" s="40" t="s">
        <v>354</v>
      </c>
      <c r="O64" s="48">
        <v>131.4</v>
      </c>
      <c r="P64" s="40">
        <v>4</v>
      </c>
      <c r="Q64" s="40" t="s">
        <v>35</v>
      </c>
      <c r="R64" s="40" t="s">
        <v>36</v>
      </c>
      <c r="S64" s="40">
        <v>18285233916</v>
      </c>
      <c r="T64" s="40" t="str">
        <f>_xlfn.DISPIMG("ID_172D050AA5BF445BB3521787890597E4",1)</f>
        <v>=DISPIMG("ID_172D050AA5BF445BB3521787890597E4",1)</v>
      </c>
    </row>
    <row r="65" s="33" customFormat="1" customHeight="1" spans="1:20">
      <c r="A65" s="40"/>
      <c r="B65" s="43" t="s">
        <v>365</v>
      </c>
      <c r="C65" s="43" t="s">
        <v>366</v>
      </c>
      <c r="D65" s="43" t="s">
        <v>367</v>
      </c>
      <c r="E65" s="43" t="s">
        <v>50</v>
      </c>
      <c r="F65" s="43" t="s">
        <v>107</v>
      </c>
      <c r="G65" s="44">
        <v>19930906</v>
      </c>
      <c r="H65" s="43" t="s">
        <v>52</v>
      </c>
      <c r="I65" s="43"/>
      <c r="J65" s="43" t="s">
        <v>351</v>
      </c>
      <c r="K65" s="43" t="s">
        <v>368</v>
      </c>
      <c r="L65" s="43">
        <v>202204</v>
      </c>
      <c r="M65" s="43" t="s">
        <v>353</v>
      </c>
      <c r="N65" s="43" t="s">
        <v>354</v>
      </c>
      <c r="O65" s="49">
        <v>121.6</v>
      </c>
      <c r="P65" s="43">
        <v>5</v>
      </c>
      <c r="Q65" s="43" t="s">
        <v>179</v>
      </c>
      <c r="R65" s="43" t="s">
        <v>179</v>
      </c>
      <c r="S65" s="43" t="s">
        <v>369</v>
      </c>
      <c r="T65" s="40"/>
    </row>
    <row r="66" s="33" customFormat="1" customHeight="1" spans="1:20">
      <c r="A66" s="40"/>
      <c r="B66" s="43" t="s">
        <v>370</v>
      </c>
      <c r="C66" s="43" t="s">
        <v>371</v>
      </c>
      <c r="D66" s="43" t="s">
        <v>372</v>
      </c>
      <c r="E66" s="43" t="s">
        <v>89</v>
      </c>
      <c r="F66" s="43" t="s">
        <v>29</v>
      </c>
      <c r="G66" s="44">
        <v>19930902</v>
      </c>
      <c r="H66" s="43" t="s">
        <v>52</v>
      </c>
      <c r="I66" s="43"/>
      <c r="J66" s="43" t="s">
        <v>351</v>
      </c>
      <c r="K66" s="43" t="s">
        <v>352</v>
      </c>
      <c r="L66" s="43">
        <v>202207</v>
      </c>
      <c r="M66" s="43" t="s">
        <v>353</v>
      </c>
      <c r="N66" s="43" t="s">
        <v>354</v>
      </c>
      <c r="O66" s="49">
        <v>120.7</v>
      </c>
      <c r="P66" s="43">
        <v>6</v>
      </c>
      <c r="Q66" s="43" t="s">
        <v>179</v>
      </c>
      <c r="R66" s="43" t="s">
        <v>179</v>
      </c>
      <c r="S66" s="43">
        <v>15185701293</v>
      </c>
      <c r="T66" s="40"/>
    </row>
    <row r="67" s="33" customFormat="1" customHeight="1" spans="1:20">
      <c r="A67" s="40"/>
      <c r="B67" s="43" t="s">
        <v>373</v>
      </c>
      <c r="C67" s="43" t="s">
        <v>374</v>
      </c>
      <c r="D67" s="43" t="s">
        <v>375</v>
      </c>
      <c r="E67" s="43" t="s">
        <v>89</v>
      </c>
      <c r="F67" s="43" t="s">
        <v>293</v>
      </c>
      <c r="G67" s="44">
        <v>19940214</v>
      </c>
      <c r="H67" s="43" t="s">
        <v>52</v>
      </c>
      <c r="I67" s="43"/>
      <c r="J67" s="43" t="s">
        <v>351</v>
      </c>
      <c r="K67" s="43" t="s">
        <v>368</v>
      </c>
      <c r="L67" s="43">
        <v>202207</v>
      </c>
      <c r="M67" s="43" t="s">
        <v>353</v>
      </c>
      <c r="N67" s="43" t="s">
        <v>354</v>
      </c>
      <c r="O67" s="49">
        <v>119.1</v>
      </c>
      <c r="P67" s="43">
        <v>7</v>
      </c>
      <c r="Q67" s="43" t="s">
        <v>224</v>
      </c>
      <c r="R67" s="43" t="s">
        <v>179</v>
      </c>
      <c r="S67" s="43" t="s">
        <v>376</v>
      </c>
      <c r="T67" s="40"/>
    </row>
    <row r="68" s="33" customFormat="1" customHeight="1" spans="1:20">
      <c r="A68" s="40"/>
      <c r="B68" s="43" t="s">
        <v>377</v>
      </c>
      <c r="C68" s="43" t="s">
        <v>378</v>
      </c>
      <c r="D68" s="43" t="s">
        <v>379</v>
      </c>
      <c r="E68" s="43" t="s">
        <v>89</v>
      </c>
      <c r="F68" s="43" t="s">
        <v>107</v>
      </c>
      <c r="G68" s="44">
        <v>19931025</v>
      </c>
      <c r="H68" s="43" t="s">
        <v>52</v>
      </c>
      <c r="I68" s="43"/>
      <c r="J68" s="43" t="s">
        <v>351</v>
      </c>
      <c r="K68" s="43" t="s">
        <v>352</v>
      </c>
      <c r="L68" s="43">
        <v>202007</v>
      </c>
      <c r="M68" s="43" t="s">
        <v>353</v>
      </c>
      <c r="N68" s="43" t="s">
        <v>354</v>
      </c>
      <c r="O68" s="49">
        <v>117.7</v>
      </c>
      <c r="P68" s="43">
        <v>8</v>
      </c>
      <c r="Q68" s="43" t="s">
        <v>224</v>
      </c>
      <c r="R68" s="43" t="s">
        <v>179</v>
      </c>
      <c r="S68" s="43" t="s">
        <v>380</v>
      </c>
      <c r="T68" s="40"/>
    </row>
    <row r="69" s="33" customFormat="1" customHeight="1" spans="1:20">
      <c r="A69" s="40"/>
      <c r="B69" s="40" t="s">
        <v>381</v>
      </c>
      <c r="C69" s="40" t="s">
        <v>382</v>
      </c>
      <c r="D69" s="40" t="s">
        <v>383</v>
      </c>
      <c r="E69" s="40" t="s">
        <v>89</v>
      </c>
      <c r="F69" s="40" t="s">
        <v>29</v>
      </c>
      <c r="G69" s="41">
        <v>19891229</v>
      </c>
      <c r="H69" s="40" t="s">
        <v>52</v>
      </c>
      <c r="I69" s="40"/>
      <c r="J69" s="40" t="s">
        <v>384</v>
      </c>
      <c r="K69" s="40" t="s">
        <v>385</v>
      </c>
      <c r="L69" s="40">
        <v>202201</v>
      </c>
      <c r="M69" s="40" t="s">
        <v>386</v>
      </c>
      <c r="N69" s="40" t="s">
        <v>354</v>
      </c>
      <c r="O69" s="48">
        <v>176.6</v>
      </c>
      <c r="P69" s="40">
        <v>1</v>
      </c>
      <c r="Q69" s="40" t="s">
        <v>35</v>
      </c>
      <c r="R69" s="40" t="s">
        <v>36</v>
      </c>
      <c r="S69" s="40">
        <v>15285106551</v>
      </c>
      <c r="T69" s="40" t="str">
        <f>_xlfn.DISPIMG("ID_1DD5A366C4D44FC29BB342B91F17DD49",1)</f>
        <v>=DISPIMG("ID_1DD5A366C4D44FC29BB342B91F17DD49",1)</v>
      </c>
    </row>
    <row r="70" s="33" customFormat="1" customHeight="1" spans="1:20">
      <c r="A70" s="40"/>
      <c r="B70" s="43" t="s">
        <v>387</v>
      </c>
      <c r="C70" s="43" t="s">
        <v>388</v>
      </c>
      <c r="D70" s="43" t="s">
        <v>389</v>
      </c>
      <c r="E70" s="43" t="s">
        <v>89</v>
      </c>
      <c r="F70" s="43" t="s">
        <v>51</v>
      </c>
      <c r="G70" s="44">
        <v>19960802</v>
      </c>
      <c r="H70" s="43" t="s">
        <v>52</v>
      </c>
      <c r="I70" s="43"/>
      <c r="J70" s="43" t="s">
        <v>384</v>
      </c>
      <c r="K70" s="43" t="s">
        <v>368</v>
      </c>
      <c r="L70" s="43">
        <v>201907</v>
      </c>
      <c r="M70" s="43" t="s">
        <v>386</v>
      </c>
      <c r="N70" s="43" t="s">
        <v>354</v>
      </c>
      <c r="O70" s="49">
        <v>160.7</v>
      </c>
      <c r="P70" s="43">
        <v>2</v>
      </c>
      <c r="Q70" s="43" t="s">
        <v>179</v>
      </c>
      <c r="R70" s="43" t="s">
        <v>179</v>
      </c>
      <c r="S70" s="43">
        <v>18798627134</v>
      </c>
      <c r="T70" s="40"/>
    </row>
    <row r="71" s="33" customFormat="1" customHeight="1" spans="1:20">
      <c r="A71" s="40"/>
      <c r="B71" s="40" t="s">
        <v>390</v>
      </c>
      <c r="C71" s="40" t="s">
        <v>391</v>
      </c>
      <c r="D71" s="40" t="s">
        <v>392</v>
      </c>
      <c r="E71" s="40" t="s">
        <v>89</v>
      </c>
      <c r="F71" s="40" t="s">
        <v>29</v>
      </c>
      <c r="G71" s="41">
        <v>19900921</v>
      </c>
      <c r="H71" s="40" t="s">
        <v>52</v>
      </c>
      <c r="I71" s="40"/>
      <c r="J71" s="40" t="s">
        <v>384</v>
      </c>
      <c r="K71" s="40" t="s">
        <v>385</v>
      </c>
      <c r="L71" s="40">
        <v>201901</v>
      </c>
      <c r="M71" s="40" t="s">
        <v>386</v>
      </c>
      <c r="N71" s="40" t="s">
        <v>354</v>
      </c>
      <c r="O71" s="48">
        <v>156</v>
      </c>
      <c r="P71" s="40">
        <v>3</v>
      </c>
      <c r="Q71" s="40" t="s">
        <v>35</v>
      </c>
      <c r="R71" s="40" t="s">
        <v>36</v>
      </c>
      <c r="S71" s="40">
        <v>15885502881</v>
      </c>
      <c r="T71" s="40" t="str">
        <f>_xlfn.DISPIMG("ID_1075C30A063246569CCC1EF3476E82C6",1)</f>
        <v>=DISPIMG("ID_1075C30A063246569CCC1EF3476E82C6",1)</v>
      </c>
    </row>
    <row r="72" s="33" customFormat="1" customHeight="1" spans="1:20">
      <c r="A72" s="40"/>
      <c r="B72" s="40" t="s">
        <v>393</v>
      </c>
      <c r="C72" s="40" t="s">
        <v>394</v>
      </c>
      <c r="D72" s="40" t="s">
        <v>395</v>
      </c>
      <c r="E72" s="40" t="s">
        <v>89</v>
      </c>
      <c r="F72" s="40" t="s">
        <v>29</v>
      </c>
      <c r="G72" s="41">
        <v>19970310</v>
      </c>
      <c r="H72" s="40" t="s">
        <v>52</v>
      </c>
      <c r="I72" s="40"/>
      <c r="J72" s="40" t="s">
        <v>384</v>
      </c>
      <c r="K72" s="40" t="s">
        <v>396</v>
      </c>
      <c r="L72" s="40">
        <v>201906</v>
      </c>
      <c r="M72" s="40" t="s">
        <v>386</v>
      </c>
      <c r="N72" s="40" t="s">
        <v>354</v>
      </c>
      <c r="O72" s="48">
        <v>151.6</v>
      </c>
      <c r="P72" s="40">
        <v>4</v>
      </c>
      <c r="Q72" s="40" t="s">
        <v>224</v>
      </c>
      <c r="R72" s="40" t="s">
        <v>36</v>
      </c>
      <c r="S72" s="40">
        <v>15871129235</v>
      </c>
      <c r="T72" s="40" t="str">
        <f>_xlfn.DISPIMG("ID_F05ED04AF5E54A1C998106FB79092463",1)</f>
        <v>=DISPIMG("ID_F05ED04AF5E54A1C998106FB79092463",1)</v>
      </c>
    </row>
    <row r="73" s="33" customFormat="1" customHeight="1" spans="1:20">
      <c r="A73" s="40"/>
      <c r="B73" s="40" t="s">
        <v>397</v>
      </c>
      <c r="C73" s="40" t="s">
        <v>398</v>
      </c>
      <c r="D73" s="40" t="s">
        <v>399</v>
      </c>
      <c r="E73" s="40" t="s">
        <v>50</v>
      </c>
      <c r="F73" s="40" t="s">
        <v>29</v>
      </c>
      <c r="G73" s="41">
        <v>19980616</v>
      </c>
      <c r="H73" s="40" t="s">
        <v>52</v>
      </c>
      <c r="I73" s="40" t="s">
        <v>164</v>
      </c>
      <c r="J73" s="40" t="s">
        <v>400</v>
      </c>
      <c r="K73" s="40" t="s">
        <v>401</v>
      </c>
      <c r="L73" s="40">
        <v>202107</v>
      </c>
      <c r="M73" s="40" t="s">
        <v>402</v>
      </c>
      <c r="N73" s="40" t="s">
        <v>354</v>
      </c>
      <c r="O73" s="48">
        <v>176.3</v>
      </c>
      <c r="P73" s="40">
        <v>1</v>
      </c>
      <c r="Q73" s="40" t="s">
        <v>35</v>
      </c>
      <c r="R73" s="40" t="s">
        <v>36</v>
      </c>
      <c r="S73" s="40">
        <v>17861526225</v>
      </c>
      <c r="T73" s="40" t="str">
        <f>_xlfn.DISPIMG("ID_ED9F81A19F424910961DFE02CD848D16",1)</f>
        <v>=DISPIMG("ID_ED9F81A19F424910961DFE02CD848D16",1)</v>
      </c>
    </row>
    <row r="74" s="33" customFormat="1" customHeight="1" spans="1:20">
      <c r="A74" s="40"/>
      <c r="B74" s="40" t="s">
        <v>403</v>
      </c>
      <c r="C74" s="40" t="s">
        <v>404</v>
      </c>
      <c r="D74" s="40" t="s">
        <v>405</v>
      </c>
      <c r="E74" s="40" t="s">
        <v>89</v>
      </c>
      <c r="F74" s="40" t="s">
        <v>29</v>
      </c>
      <c r="G74" s="41">
        <v>20000523</v>
      </c>
      <c r="H74" s="40" t="s">
        <v>52</v>
      </c>
      <c r="I74" s="40" t="s">
        <v>164</v>
      </c>
      <c r="J74" s="40" t="s">
        <v>400</v>
      </c>
      <c r="K74" s="40" t="s">
        <v>406</v>
      </c>
      <c r="L74" s="40">
        <v>202206</v>
      </c>
      <c r="M74" s="40" t="s">
        <v>402</v>
      </c>
      <c r="N74" s="40" t="s">
        <v>354</v>
      </c>
      <c r="O74" s="48">
        <v>164</v>
      </c>
      <c r="P74" s="40">
        <v>2</v>
      </c>
      <c r="Q74" s="40" t="s">
        <v>35</v>
      </c>
      <c r="R74" s="40" t="s">
        <v>36</v>
      </c>
      <c r="S74" s="40">
        <v>18966476616</v>
      </c>
      <c r="T74" s="40" t="str">
        <f>_xlfn.DISPIMG("ID_EE1E7E3C1D484AFAA641C4D07BDCB9FA",1)</f>
        <v>=DISPIMG("ID_EE1E7E3C1D484AFAA641C4D07BDCB9FA",1)</v>
      </c>
    </row>
    <row r="75" s="33" customFormat="1" customHeight="1" spans="1:20">
      <c r="A75" s="40"/>
      <c r="B75" s="40" t="s">
        <v>407</v>
      </c>
      <c r="C75" s="40" t="s">
        <v>408</v>
      </c>
      <c r="D75" s="40" t="s">
        <v>409</v>
      </c>
      <c r="E75" s="40" t="s">
        <v>50</v>
      </c>
      <c r="F75" s="40" t="s">
        <v>29</v>
      </c>
      <c r="G75" s="41">
        <v>19970506</v>
      </c>
      <c r="H75" s="40" t="s">
        <v>52</v>
      </c>
      <c r="I75" s="40" t="s">
        <v>164</v>
      </c>
      <c r="J75" s="40" t="s">
        <v>400</v>
      </c>
      <c r="K75" s="40" t="s">
        <v>410</v>
      </c>
      <c r="L75" s="40">
        <v>201907</v>
      </c>
      <c r="M75" s="40" t="s">
        <v>402</v>
      </c>
      <c r="N75" s="40" t="s">
        <v>354</v>
      </c>
      <c r="O75" s="48">
        <v>162</v>
      </c>
      <c r="P75" s="40">
        <v>3</v>
      </c>
      <c r="Q75" s="40" t="s">
        <v>35</v>
      </c>
      <c r="R75" s="40" t="s">
        <v>36</v>
      </c>
      <c r="S75" s="40">
        <v>18385361339</v>
      </c>
      <c r="T75" s="40" t="str">
        <f>_xlfn.DISPIMG("ID_4F3415B4817F4BC09F5E959F9FF2C395",1)</f>
        <v>=DISPIMG("ID_4F3415B4817F4BC09F5E959F9FF2C395",1)</v>
      </c>
    </row>
    <row r="76" s="33" customFormat="1" customHeight="1" spans="1:20">
      <c r="A76" s="40"/>
      <c r="B76" s="40" t="s">
        <v>411</v>
      </c>
      <c r="C76" s="40" t="s">
        <v>412</v>
      </c>
      <c r="D76" s="40" t="s">
        <v>413</v>
      </c>
      <c r="E76" s="40" t="s">
        <v>89</v>
      </c>
      <c r="F76" s="40" t="s">
        <v>29</v>
      </c>
      <c r="G76" s="41">
        <v>19880114</v>
      </c>
      <c r="H76" s="40" t="s">
        <v>52</v>
      </c>
      <c r="I76" s="40"/>
      <c r="J76" s="40" t="s">
        <v>322</v>
      </c>
      <c r="K76" s="40" t="s">
        <v>368</v>
      </c>
      <c r="L76" s="40">
        <v>202106</v>
      </c>
      <c r="M76" s="40" t="s">
        <v>414</v>
      </c>
      <c r="N76" s="40" t="s">
        <v>415</v>
      </c>
      <c r="O76" s="48">
        <v>174.2</v>
      </c>
      <c r="P76" s="40">
        <v>1</v>
      </c>
      <c r="Q76" s="40" t="s">
        <v>35</v>
      </c>
      <c r="R76" s="40" t="s">
        <v>36</v>
      </c>
      <c r="S76" s="40">
        <v>13638025635</v>
      </c>
      <c r="T76" s="40" t="str">
        <f>_xlfn.DISPIMG("ID_68284F431416481B897126697E22A858",1)</f>
        <v>=DISPIMG("ID_68284F431416481B897126697E22A858",1)</v>
      </c>
    </row>
    <row r="77" s="33" customFormat="1" customHeight="1" spans="1:20">
      <c r="A77" s="40"/>
      <c r="B77" s="40" t="s">
        <v>416</v>
      </c>
      <c r="C77" s="40" t="s">
        <v>417</v>
      </c>
      <c r="D77" s="40" t="s">
        <v>418</v>
      </c>
      <c r="E77" s="40" t="s">
        <v>89</v>
      </c>
      <c r="F77" s="40" t="s">
        <v>29</v>
      </c>
      <c r="G77" s="41">
        <v>19910519</v>
      </c>
      <c r="H77" s="40" t="s">
        <v>52</v>
      </c>
      <c r="I77" s="40"/>
      <c r="J77" s="40" t="s">
        <v>322</v>
      </c>
      <c r="K77" s="40" t="s">
        <v>368</v>
      </c>
      <c r="L77" s="40">
        <v>201712</v>
      </c>
      <c r="M77" s="40" t="s">
        <v>414</v>
      </c>
      <c r="N77" s="40" t="s">
        <v>415</v>
      </c>
      <c r="O77" s="48">
        <v>166.5</v>
      </c>
      <c r="P77" s="40">
        <v>2</v>
      </c>
      <c r="Q77" s="40" t="s">
        <v>35</v>
      </c>
      <c r="R77" s="40" t="s">
        <v>36</v>
      </c>
      <c r="S77" s="40">
        <v>18085274990</v>
      </c>
      <c r="T77" s="40" t="str">
        <f>_xlfn.DISPIMG("ID_BF1922249534425088C28CA8B2DD4D65",1)</f>
        <v>=DISPIMG("ID_BF1922249534425088C28CA8B2DD4D65",1)</v>
      </c>
    </row>
    <row r="78" s="33" customFormat="1" customHeight="1" spans="1:20">
      <c r="A78" s="40"/>
      <c r="B78" s="40" t="s">
        <v>419</v>
      </c>
      <c r="C78" s="40" t="s">
        <v>420</v>
      </c>
      <c r="D78" s="40" t="s">
        <v>421</v>
      </c>
      <c r="E78" s="40" t="s">
        <v>89</v>
      </c>
      <c r="F78" s="40" t="s">
        <v>29</v>
      </c>
      <c r="G78" s="41">
        <v>19990504</v>
      </c>
      <c r="H78" s="40" t="s">
        <v>52</v>
      </c>
      <c r="I78" s="40"/>
      <c r="J78" s="40" t="s">
        <v>322</v>
      </c>
      <c r="K78" s="40" t="s">
        <v>328</v>
      </c>
      <c r="L78" s="40">
        <v>202207</v>
      </c>
      <c r="M78" s="40" t="s">
        <v>414</v>
      </c>
      <c r="N78" s="40" t="s">
        <v>415</v>
      </c>
      <c r="O78" s="48">
        <v>166.1</v>
      </c>
      <c r="P78" s="40">
        <v>3</v>
      </c>
      <c r="Q78" s="40" t="s">
        <v>35</v>
      </c>
      <c r="R78" s="40" t="s">
        <v>36</v>
      </c>
      <c r="S78" s="40">
        <v>15585076968</v>
      </c>
      <c r="T78" s="40" t="str">
        <f>_xlfn.DISPIMG("ID_F73D3E68D43C4054B85DD039F70CC379",1)</f>
        <v>=DISPIMG("ID_F73D3E68D43C4054B85DD039F70CC379",1)</v>
      </c>
    </row>
    <row r="79" s="33" customFormat="1" customHeight="1" spans="1:20">
      <c r="A79" s="40"/>
      <c r="B79" s="40" t="s">
        <v>422</v>
      </c>
      <c r="C79" s="40" t="s">
        <v>423</v>
      </c>
      <c r="D79" s="40" t="s">
        <v>424</v>
      </c>
      <c r="E79" s="40" t="s">
        <v>89</v>
      </c>
      <c r="F79" s="40" t="s">
        <v>29</v>
      </c>
      <c r="G79" s="41">
        <v>19971024</v>
      </c>
      <c r="H79" s="40" t="s">
        <v>30</v>
      </c>
      <c r="I79" s="40"/>
      <c r="J79" s="40" t="s">
        <v>425</v>
      </c>
      <c r="K79" s="40" t="s">
        <v>315</v>
      </c>
      <c r="L79" s="40">
        <v>201907</v>
      </c>
      <c r="M79" s="40" t="s">
        <v>426</v>
      </c>
      <c r="N79" s="40" t="s">
        <v>427</v>
      </c>
      <c r="O79" s="48">
        <v>167.3</v>
      </c>
      <c r="P79" s="40">
        <v>1</v>
      </c>
      <c r="Q79" s="40" t="s">
        <v>35</v>
      </c>
      <c r="R79" s="40" t="s">
        <v>36</v>
      </c>
      <c r="S79" s="40">
        <v>18275530725</v>
      </c>
      <c r="T79" s="40" t="str">
        <f>_xlfn.DISPIMG("ID_930608EE903B4903A6C4845AB081F4E9",1)</f>
        <v>=DISPIMG("ID_930608EE903B4903A6C4845AB081F4E9",1)</v>
      </c>
    </row>
    <row r="80" s="33" customFormat="1" customHeight="1" spans="1:20">
      <c r="A80" s="40"/>
      <c r="B80" s="40" t="s">
        <v>428</v>
      </c>
      <c r="C80" s="40" t="s">
        <v>429</v>
      </c>
      <c r="D80" s="40" t="s">
        <v>430</v>
      </c>
      <c r="E80" s="40" t="s">
        <v>50</v>
      </c>
      <c r="F80" s="40" t="s">
        <v>29</v>
      </c>
      <c r="G80" s="41">
        <v>19920711</v>
      </c>
      <c r="H80" s="40" t="s">
        <v>30</v>
      </c>
      <c r="I80" s="40"/>
      <c r="J80" s="40" t="s">
        <v>425</v>
      </c>
      <c r="K80" s="40" t="s">
        <v>315</v>
      </c>
      <c r="L80" s="40">
        <v>201607</v>
      </c>
      <c r="M80" s="40" t="s">
        <v>426</v>
      </c>
      <c r="N80" s="40" t="s">
        <v>427</v>
      </c>
      <c r="O80" s="48">
        <v>140.7</v>
      </c>
      <c r="P80" s="40">
        <v>2</v>
      </c>
      <c r="Q80" s="40" t="s">
        <v>35</v>
      </c>
      <c r="R80" s="40" t="s">
        <v>36</v>
      </c>
      <c r="S80" s="40">
        <v>13765277179</v>
      </c>
      <c r="T80" s="40" t="str">
        <f>_xlfn.DISPIMG("ID_50D46FFACE99431E8794C4279A499EFD",1)</f>
        <v>=DISPIMG("ID_50D46FFACE99431E8794C4279A499EFD",1)</v>
      </c>
    </row>
    <row r="81" s="33" customFormat="1" customHeight="1" spans="1:20">
      <c r="A81" s="40"/>
      <c r="B81" s="40" t="s">
        <v>431</v>
      </c>
      <c r="C81" s="40" t="s">
        <v>432</v>
      </c>
      <c r="D81" s="40" t="s">
        <v>433</v>
      </c>
      <c r="E81" s="40" t="s">
        <v>89</v>
      </c>
      <c r="F81" s="40" t="s">
        <v>29</v>
      </c>
      <c r="G81" s="41">
        <v>19981221</v>
      </c>
      <c r="H81" s="40" t="s">
        <v>30</v>
      </c>
      <c r="I81" s="40"/>
      <c r="J81" s="40" t="s">
        <v>425</v>
      </c>
      <c r="K81" s="40" t="s">
        <v>315</v>
      </c>
      <c r="L81" s="40">
        <v>201907</v>
      </c>
      <c r="M81" s="40" t="s">
        <v>426</v>
      </c>
      <c r="N81" s="40" t="s">
        <v>427</v>
      </c>
      <c r="O81" s="48">
        <v>137.4</v>
      </c>
      <c r="P81" s="40">
        <v>3</v>
      </c>
      <c r="Q81" s="40" t="s">
        <v>35</v>
      </c>
      <c r="R81" s="40" t="s">
        <v>36</v>
      </c>
      <c r="S81" s="40">
        <v>18089664046</v>
      </c>
      <c r="T81" s="40" t="str">
        <f>_xlfn.DISPIMG("ID_7CB24402D6114861B814FF078EE8712F",1)</f>
        <v>=DISPIMG("ID_7CB24402D6114861B814FF078EE8712F",1)</v>
      </c>
    </row>
    <row r="82" s="33" customFormat="1" customHeight="1" spans="1:20">
      <c r="A82" s="40"/>
      <c r="B82" s="40" t="s">
        <v>434</v>
      </c>
      <c r="C82" s="40" t="s">
        <v>435</v>
      </c>
      <c r="D82" s="40" t="s">
        <v>436</v>
      </c>
      <c r="E82" s="40" t="s">
        <v>89</v>
      </c>
      <c r="F82" s="40" t="s">
        <v>29</v>
      </c>
      <c r="G82" s="41">
        <v>19991114</v>
      </c>
      <c r="H82" s="40" t="s">
        <v>52</v>
      </c>
      <c r="I82" s="40"/>
      <c r="J82" s="40" t="s">
        <v>437</v>
      </c>
      <c r="K82" s="40" t="s">
        <v>352</v>
      </c>
      <c r="L82" s="40">
        <v>202307</v>
      </c>
      <c r="M82" s="40" t="s">
        <v>438</v>
      </c>
      <c r="N82" s="40" t="s">
        <v>427</v>
      </c>
      <c r="O82" s="48">
        <v>170.3</v>
      </c>
      <c r="P82" s="40">
        <v>1</v>
      </c>
      <c r="Q82" s="40" t="s">
        <v>35</v>
      </c>
      <c r="R82" s="40" t="s">
        <v>36</v>
      </c>
      <c r="S82" s="40">
        <v>18209808995</v>
      </c>
      <c r="T82" s="40" t="str">
        <f>_xlfn.DISPIMG("ID_C16949320EE4487E8CA4B7CA32237172",1)</f>
        <v>=DISPIMG("ID_C16949320EE4487E8CA4B7CA32237172",1)</v>
      </c>
    </row>
    <row r="83" s="33" customFormat="1" customHeight="1" spans="1:20">
      <c r="A83" s="40"/>
      <c r="B83" s="40" t="s">
        <v>439</v>
      </c>
      <c r="C83" s="40" t="s">
        <v>440</v>
      </c>
      <c r="D83" s="40" t="s">
        <v>441</v>
      </c>
      <c r="E83" s="40" t="s">
        <v>89</v>
      </c>
      <c r="F83" s="40" t="s">
        <v>29</v>
      </c>
      <c r="G83" s="41">
        <v>19980814</v>
      </c>
      <c r="H83" s="40" t="s">
        <v>52</v>
      </c>
      <c r="I83" s="40" t="s">
        <v>164</v>
      </c>
      <c r="J83" s="40" t="s">
        <v>437</v>
      </c>
      <c r="K83" s="40" t="s">
        <v>352</v>
      </c>
      <c r="L83" s="40">
        <v>202307</v>
      </c>
      <c r="M83" s="40" t="s">
        <v>438</v>
      </c>
      <c r="N83" s="40" t="s">
        <v>427</v>
      </c>
      <c r="O83" s="48">
        <v>162</v>
      </c>
      <c r="P83" s="40">
        <v>2</v>
      </c>
      <c r="Q83" s="40" t="s">
        <v>35</v>
      </c>
      <c r="R83" s="40" t="s">
        <v>36</v>
      </c>
      <c r="S83" s="40">
        <v>18786969597</v>
      </c>
      <c r="T83" s="40" t="str">
        <f>_xlfn.DISPIMG("ID_07D3E528AC694C6997FBD38D3F56721C",1)</f>
        <v>=DISPIMG("ID_07D3E528AC694C6997FBD38D3F56721C",1)</v>
      </c>
    </row>
    <row r="84" s="33" customFormat="1" customHeight="1" spans="1:20">
      <c r="A84" s="40"/>
      <c r="B84" s="43" t="s">
        <v>442</v>
      </c>
      <c r="C84" s="43" t="s">
        <v>443</v>
      </c>
      <c r="D84" s="43" t="s">
        <v>444</v>
      </c>
      <c r="E84" s="43" t="s">
        <v>50</v>
      </c>
      <c r="F84" s="43" t="s">
        <v>29</v>
      </c>
      <c r="G84" s="44">
        <v>19960929</v>
      </c>
      <c r="H84" s="43" t="s">
        <v>52</v>
      </c>
      <c r="I84" s="43"/>
      <c r="J84" s="43" t="s">
        <v>437</v>
      </c>
      <c r="K84" s="43" t="s">
        <v>368</v>
      </c>
      <c r="L84" s="43">
        <v>202007</v>
      </c>
      <c r="M84" s="43" t="s">
        <v>438</v>
      </c>
      <c r="N84" s="43" t="s">
        <v>427</v>
      </c>
      <c r="O84" s="49">
        <v>157.7</v>
      </c>
      <c r="P84" s="43">
        <v>3</v>
      </c>
      <c r="Q84" s="43" t="s">
        <v>179</v>
      </c>
      <c r="R84" s="43" t="s">
        <v>179</v>
      </c>
      <c r="S84" s="43" t="s">
        <v>445</v>
      </c>
      <c r="T84" s="40"/>
    </row>
    <row r="85" s="33" customFormat="1" customHeight="1" spans="1:20">
      <c r="A85" s="40"/>
      <c r="B85" s="40" t="s">
        <v>446</v>
      </c>
      <c r="C85" s="40" t="s">
        <v>447</v>
      </c>
      <c r="D85" s="40" t="s">
        <v>448</v>
      </c>
      <c r="E85" s="40" t="s">
        <v>89</v>
      </c>
      <c r="F85" s="40" t="s">
        <v>29</v>
      </c>
      <c r="G85" s="41">
        <v>19911124</v>
      </c>
      <c r="H85" s="40" t="s">
        <v>52</v>
      </c>
      <c r="I85" s="40"/>
      <c r="J85" s="40" t="s">
        <v>449</v>
      </c>
      <c r="K85" s="40" t="s">
        <v>336</v>
      </c>
      <c r="L85" s="40">
        <v>201807</v>
      </c>
      <c r="M85" s="40" t="s">
        <v>438</v>
      </c>
      <c r="N85" s="40" t="s">
        <v>427</v>
      </c>
      <c r="O85" s="48">
        <v>149.8</v>
      </c>
      <c r="P85" s="40">
        <v>4</v>
      </c>
      <c r="Q85" s="40" t="s">
        <v>224</v>
      </c>
      <c r="R85" s="40" t="s">
        <v>36</v>
      </c>
      <c r="S85" s="40" t="s">
        <v>450</v>
      </c>
      <c r="T85" s="40" t="str">
        <f>_xlfn.DISPIMG("ID_BF50A6B8CB9D4FB6B9948D2D60A317C4",1)</f>
        <v>=DISPIMG("ID_BF50A6B8CB9D4FB6B9948D2D60A317C4",1)</v>
      </c>
    </row>
    <row r="86" s="33" customFormat="1" customHeight="1" spans="1:20">
      <c r="A86" s="40"/>
      <c r="B86" s="40" t="s">
        <v>451</v>
      </c>
      <c r="C86" s="40" t="s">
        <v>452</v>
      </c>
      <c r="D86" s="40" t="s">
        <v>453</v>
      </c>
      <c r="E86" s="40" t="s">
        <v>50</v>
      </c>
      <c r="F86" s="40" t="s">
        <v>29</v>
      </c>
      <c r="G86" s="41">
        <v>20000729</v>
      </c>
      <c r="H86" s="40" t="s">
        <v>52</v>
      </c>
      <c r="I86" s="40" t="s">
        <v>164</v>
      </c>
      <c r="J86" s="40" t="s">
        <v>322</v>
      </c>
      <c r="K86" s="40" t="s">
        <v>410</v>
      </c>
      <c r="L86" s="40">
        <v>202307</v>
      </c>
      <c r="M86" s="40" t="s">
        <v>454</v>
      </c>
      <c r="N86" s="40" t="s">
        <v>427</v>
      </c>
      <c r="O86" s="48">
        <v>144.6</v>
      </c>
      <c r="P86" s="40">
        <v>1</v>
      </c>
      <c r="Q86" s="40" t="s">
        <v>35</v>
      </c>
      <c r="R86" s="40" t="s">
        <v>36</v>
      </c>
      <c r="S86" s="40">
        <v>18286217553</v>
      </c>
      <c r="T86" s="40" t="str">
        <f>_xlfn.DISPIMG("ID_303F404C46184CECB29B72A8810F4343",1)</f>
        <v>=DISPIMG("ID_303F404C46184CECB29B72A8810F4343",1)</v>
      </c>
    </row>
    <row r="87" s="33" customFormat="1" customHeight="1" spans="1:20">
      <c r="A87" s="40"/>
      <c r="B87" s="40" t="s">
        <v>455</v>
      </c>
      <c r="C87" s="40" t="s">
        <v>456</v>
      </c>
      <c r="D87" s="40" t="s">
        <v>457</v>
      </c>
      <c r="E87" s="40" t="s">
        <v>89</v>
      </c>
      <c r="F87" s="40" t="s">
        <v>29</v>
      </c>
      <c r="G87" s="41">
        <v>19950218</v>
      </c>
      <c r="H87" s="40" t="s">
        <v>30</v>
      </c>
      <c r="I87" s="40"/>
      <c r="J87" s="40" t="s">
        <v>322</v>
      </c>
      <c r="K87" s="40" t="s">
        <v>32</v>
      </c>
      <c r="L87" s="40">
        <v>201707</v>
      </c>
      <c r="M87" s="40" t="s">
        <v>454</v>
      </c>
      <c r="N87" s="40" t="s">
        <v>427</v>
      </c>
      <c r="O87" s="48">
        <v>141.5</v>
      </c>
      <c r="P87" s="40">
        <v>2</v>
      </c>
      <c r="Q87" s="40" t="s">
        <v>35</v>
      </c>
      <c r="R87" s="40" t="s">
        <v>36</v>
      </c>
      <c r="S87" s="40">
        <v>18798678370</v>
      </c>
      <c r="T87" s="40" t="str">
        <f>_xlfn.DISPIMG("ID_445C3723E4DE4B71836492EFC829E490",1)</f>
        <v>=DISPIMG("ID_445C3723E4DE4B71836492EFC829E490",1)</v>
      </c>
    </row>
    <row r="88" s="33" customFormat="1" customHeight="1" spans="1:20">
      <c r="A88" s="40"/>
      <c r="B88" s="40" t="s">
        <v>458</v>
      </c>
      <c r="C88" s="40" t="s">
        <v>459</v>
      </c>
      <c r="D88" s="40" t="s">
        <v>460</v>
      </c>
      <c r="E88" s="40" t="s">
        <v>89</v>
      </c>
      <c r="F88" s="40" t="s">
        <v>29</v>
      </c>
      <c r="G88" s="41">
        <v>19960721</v>
      </c>
      <c r="H88" s="40" t="s">
        <v>52</v>
      </c>
      <c r="I88" s="40"/>
      <c r="J88" s="40" t="s">
        <v>322</v>
      </c>
      <c r="K88" s="40" t="s">
        <v>368</v>
      </c>
      <c r="L88" s="40">
        <v>202207</v>
      </c>
      <c r="M88" s="40" t="s">
        <v>454</v>
      </c>
      <c r="N88" s="40" t="s">
        <v>427</v>
      </c>
      <c r="O88" s="48">
        <v>139.8</v>
      </c>
      <c r="P88" s="40">
        <v>3</v>
      </c>
      <c r="Q88" s="40" t="s">
        <v>35</v>
      </c>
      <c r="R88" s="40" t="s">
        <v>36</v>
      </c>
      <c r="S88" s="40">
        <v>17758726670</v>
      </c>
      <c r="T88" s="40" t="str">
        <f>_xlfn.DISPIMG("ID_7C0EF3473E1444E08C23948140E41657",1)</f>
        <v>=DISPIMG("ID_7C0EF3473E1444E08C23948140E41657",1)</v>
      </c>
    </row>
    <row r="89" s="33" customFormat="1" customHeight="1" spans="1:20">
      <c r="A89" s="40"/>
      <c r="B89" s="40" t="s">
        <v>461</v>
      </c>
      <c r="C89" s="40" t="s">
        <v>462</v>
      </c>
      <c r="D89" s="40" t="s">
        <v>463</v>
      </c>
      <c r="E89" s="40" t="s">
        <v>89</v>
      </c>
      <c r="F89" s="40" t="s">
        <v>29</v>
      </c>
      <c r="G89" s="41">
        <v>19990601</v>
      </c>
      <c r="H89" s="40" t="s">
        <v>52</v>
      </c>
      <c r="I89" s="40" t="s">
        <v>361</v>
      </c>
      <c r="J89" s="40" t="s">
        <v>351</v>
      </c>
      <c r="K89" s="40" t="s">
        <v>410</v>
      </c>
      <c r="L89" s="40">
        <v>202307</v>
      </c>
      <c r="M89" s="40" t="s">
        <v>464</v>
      </c>
      <c r="N89" s="40" t="s">
        <v>465</v>
      </c>
      <c r="O89" s="48">
        <v>165.7</v>
      </c>
      <c r="P89" s="40">
        <v>1</v>
      </c>
      <c r="Q89" s="40" t="s">
        <v>35</v>
      </c>
      <c r="R89" s="40" t="s">
        <v>36</v>
      </c>
      <c r="S89" s="40" t="s">
        <v>466</v>
      </c>
      <c r="T89" s="40" t="str">
        <f>_xlfn.DISPIMG("ID_17EDF4FDDF9F4AD18D0F57F7DF5ADC9D",1)</f>
        <v>=DISPIMG("ID_17EDF4FDDF9F4AD18D0F57F7DF5ADC9D",1)</v>
      </c>
    </row>
    <row r="90" s="33" customFormat="1" customHeight="1" spans="1:20">
      <c r="A90" s="40"/>
      <c r="B90" s="43" t="s">
        <v>467</v>
      </c>
      <c r="C90" s="43" t="s">
        <v>468</v>
      </c>
      <c r="D90" s="43" t="s">
        <v>469</v>
      </c>
      <c r="E90" s="43" t="s">
        <v>50</v>
      </c>
      <c r="F90" s="43" t="s">
        <v>29</v>
      </c>
      <c r="G90" s="44">
        <v>20020829</v>
      </c>
      <c r="H90" s="43" t="s">
        <v>52</v>
      </c>
      <c r="I90" s="43"/>
      <c r="J90" s="43" t="s">
        <v>351</v>
      </c>
      <c r="K90" s="43" t="s">
        <v>315</v>
      </c>
      <c r="L90" s="43">
        <v>202307</v>
      </c>
      <c r="M90" s="43" t="s">
        <v>464</v>
      </c>
      <c r="N90" s="43" t="s">
        <v>465</v>
      </c>
      <c r="O90" s="49">
        <v>148.4</v>
      </c>
      <c r="P90" s="43">
        <v>2</v>
      </c>
      <c r="Q90" s="43" t="s">
        <v>179</v>
      </c>
      <c r="R90" s="43" t="s">
        <v>179</v>
      </c>
      <c r="S90" s="43" t="s">
        <v>470</v>
      </c>
      <c r="T90" s="40"/>
    </row>
    <row r="91" s="33" customFormat="1" customHeight="1" spans="1:20">
      <c r="A91" s="40"/>
      <c r="B91" s="40" t="s">
        <v>471</v>
      </c>
      <c r="C91" s="40" t="s">
        <v>472</v>
      </c>
      <c r="D91" s="40" t="s">
        <v>473</v>
      </c>
      <c r="E91" s="40" t="s">
        <v>50</v>
      </c>
      <c r="F91" s="40" t="s">
        <v>29</v>
      </c>
      <c r="G91" s="41">
        <v>20000628</v>
      </c>
      <c r="H91" s="40" t="s">
        <v>30</v>
      </c>
      <c r="I91" s="40"/>
      <c r="J91" s="40" t="s">
        <v>351</v>
      </c>
      <c r="K91" s="40" t="s">
        <v>32</v>
      </c>
      <c r="L91" s="40">
        <v>202307</v>
      </c>
      <c r="M91" s="40" t="s">
        <v>464</v>
      </c>
      <c r="N91" s="40" t="s">
        <v>465</v>
      </c>
      <c r="O91" s="48">
        <v>147.5</v>
      </c>
      <c r="P91" s="40">
        <v>3</v>
      </c>
      <c r="Q91" s="40" t="s">
        <v>35</v>
      </c>
      <c r="R91" s="40" t="s">
        <v>36</v>
      </c>
      <c r="S91" s="40">
        <v>13379609035</v>
      </c>
      <c r="T91" s="40" t="str">
        <f>_xlfn.DISPIMG("ID_592B65FA40CA40AF98ABD3ABC858E75C",1)</f>
        <v>=DISPIMG("ID_592B65FA40CA40AF98ABD3ABC858E75C",1)</v>
      </c>
    </row>
    <row r="92" s="33" customFormat="1" customHeight="1" spans="1:20">
      <c r="A92" s="40"/>
      <c r="B92" s="40" t="s">
        <v>474</v>
      </c>
      <c r="C92" s="40" t="s">
        <v>475</v>
      </c>
      <c r="D92" s="40" t="s">
        <v>476</v>
      </c>
      <c r="E92" s="40" t="s">
        <v>89</v>
      </c>
      <c r="F92" s="40" t="s">
        <v>29</v>
      </c>
      <c r="G92" s="41">
        <v>19990316</v>
      </c>
      <c r="H92" s="40" t="s">
        <v>30</v>
      </c>
      <c r="I92" s="40"/>
      <c r="J92" s="40" t="s">
        <v>351</v>
      </c>
      <c r="K92" s="40" t="s">
        <v>46</v>
      </c>
      <c r="L92" s="40">
        <v>202007</v>
      </c>
      <c r="M92" s="40" t="s">
        <v>464</v>
      </c>
      <c r="N92" s="40" t="s">
        <v>465</v>
      </c>
      <c r="O92" s="48">
        <v>146.6</v>
      </c>
      <c r="P92" s="40">
        <v>4</v>
      </c>
      <c r="Q92" s="40" t="s">
        <v>35</v>
      </c>
      <c r="R92" s="40" t="s">
        <v>36</v>
      </c>
      <c r="S92" s="40">
        <v>18212147367</v>
      </c>
      <c r="T92" s="40" t="str">
        <f>_xlfn.DISPIMG("ID_6305F7786ADE49A2B1FD1626354C907A",1)</f>
        <v>=DISPIMG("ID_6305F7786ADE49A2B1FD1626354C907A",1)</v>
      </c>
    </row>
    <row r="93" s="33" customFormat="1" customHeight="1" spans="1:20">
      <c r="A93" s="40"/>
      <c r="B93" s="40" t="s">
        <v>477</v>
      </c>
      <c r="C93" s="40" t="s">
        <v>478</v>
      </c>
      <c r="D93" s="40" t="s">
        <v>479</v>
      </c>
      <c r="E93" s="40" t="s">
        <v>50</v>
      </c>
      <c r="F93" s="40" t="s">
        <v>29</v>
      </c>
      <c r="G93" s="41">
        <v>20000206</v>
      </c>
      <c r="H93" s="40" t="s">
        <v>30</v>
      </c>
      <c r="I93" s="40"/>
      <c r="J93" s="40" t="s">
        <v>351</v>
      </c>
      <c r="K93" s="40" t="s">
        <v>480</v>
      </c>
      <c r="L93" s="40">
        <v>202106</v>
      </c>
      <c r="M93" s="40" t="s">
        <v>464</v>
      </c>
      <c r="N93" s="40" t="s">
        <v>465</v>
      </c>
      <c r="O93" s="48">
        <v>143</v>
      </c>
      <c r="P93" s="40">
        <v>5</v>
      </c>
      <c r="Q93" s="40" t="s">
        <v>35</v>
      </c>
      <c r="R93" s="40" t="s">
        <v>36</v>
      </c>
      <c r="S93" s="40">
        <v>18798154107</v>
      </c>
      <c r="T93" s="40" t="str">
        <f>_xlfn.DISPIMG("ID_0CD1844E1A974C9BADC23178E28DCD76",1)</f>
        <v>=DISPIMG("ID_0CD1844E1A974C9BADC23178E28DCD76",1)</v>
      </c>
    </row>
    <row r="94" s="33" customFormat="1" customHeight="1" spans="1:20">
      <c r="A94" s="40"/>
      <c r="B94" s="40" t="s">
        <v>481</v>
      </c>
      <c r="C94" s="40" t="s">
        <v>482</v>
      </c>
      <c r="D94" s="40" t="s">
        <v>483</v>
      </c>
      <c r="E94" s="40" t="s">
        <v>50</v>
      </c>
      <c r="F94" s="40" t="s">
        <v>29</v>
      </c>
      <c r="G94" s="41">
        <v>19930301</v>
      </c>
      <c r="H94" s="40" t="s">
        <v>30</v>
      </c>
      <c r="I94" s="40"/>
      <c r="J94" s="40" t="s">
        <v>351</v>
      </c>
      <c r="K94" s="40" t="s">
        <v>484</v>
      </c>
      <c r="L94" s="40">
        <v>201406</v>
      </c>
      <c r="M94" s="40" t="s">
        <v>464</v>
      </c>
      <c r="N94" s="40" t="s">
        <v>465</v>
      </c>
      <c r="O94" s="48">
        <v>142.9</v>
      </c>
      <c r="P94" s="40">
        <v>6</v>
      </c>
      <c r="Q94" s="40" t="s">
        <v>35</v>
      </c>
      <c r="R94" s="40" t="s">
        <v>36</v>
      </c>
      <c r="S94" s="40">
        <v>17785020603</v>
      </c>
      <c r="T94" s="40" t="str">
        <f>_xlfn.DISPIMG("ID_568899B31BB74724AECC9F2EA09E6919",1)</f>
        <v>=DISPIMG("ID_568899B31BB74724AECC9F2EA09E6919",1)</v>
      </c>
    </row>
    <row r="95" s="33" customFormat="1" customHeight="1" spans="1:20">
      <c r="A95" s="40"/>
      <c r="B95" s="43" t="s">
        <v>485</v>
      </c>
      <c r="C95" s="43" t="s">
        <v>486</v>
      </c>
      <c r="D95" s="43" t="s">
        <v>487</v>
      </c>
      <c r="E95" s="43" t="s">
        <v>50</v>
      </c>
      <c r="F95" s="43" t="s">
        <v>29</v>
      </c>
      <c r="G95" s="44">
        <v>19940601</v>
      </c>
      <c r="H95" s="43" t="s">
        <v>30</v>
      </c>
      <c r="I95" s="43"/>
      <c r="J95" s="43" t="s">
        <v>351</v>
      </c>
      <c r="K95" s="43" t="s">
        <v>32</v>
      </c>
      <c r="L95" s="43">
        <v>201507</v>
      </c>
      <c r="M95" s="43" t="s">
        <v>464</v>
      </c>
      <c r="N95" s="43" t="s">
        <v>465</v>
      </c>
      <c r="O95" s="49">
        <v>142.7</v>
      </c>
      <c r="P95" s="43">
        <v>7</v>
      </c>
      <c r="Q95" s="43" t="s">
        <v>224</v>
      </c>
      <c r="R95" s="43" t="s">
        <v>179</v>
      </c>
      <c r="S95" s="43" t="s">
        <v>488</v>
      </c>
      <c r="T95" s="40"/>
    </row>
    <row r="96" s="33" customFormat="1" customHeight="1" spans="1:20">
      <c r="A96" s="40"/>
      <c r="B96" s="43" t="s">
        <v>489</v>
      </c>
      <c r="C96" s="43" t="s">
        <v>490</v>
      </c>
      <c r="D96" s="43" t="s">
        <v>491</v>
      </c>
      <c r="E96" s="43" t="s">
        <v>89</v>
      </c>
      <c r="F96" s="43" t="s">
        <v>29</v>
      </c>
      <c r="G96" s="44">
        <v>19960213</v>
      </c>
      <c r="H96" s="43" t="s">
        <v>30</v>
      </c>
      <c r="I96" s="43"/>
      <c r="J96" s="43" t="s">
        <v>351</v>
      </c>
      <c r="K96" s="43" t="s">
        <v>492</v>
      </c>
      <c r="L96" s="43">
        <v>201907</v>
      </c>
      <c r="M96" s="43" t="s">
        <v>464</v>
      </c>
      <c r="N96" s="43" t="s">
        <v>465</v>
      </c>
      <c r="O96" s="49">
        <v>139.7</v>
      </c>
      <c r="P96" s="43">
        <v>8</v>
      </c>
      <c r="Q96" s="43" t="s">
        <v>224</v>
      </c>
      <c r="R96" s="43" t="s">
        <v>179</v>
      </c>
      <c r="S96" s="43" t="s">
        <v>493</v>
      </c>
      <c r="T96" s="40"/>
    </row>
    <row r="97" s="33" customFormat="1" customHeight="1" spans="1:20">
      <c r="A97" s="40"/>
      <c r="B97" s="40" t="s">
        <v>494</v>
      </c>
      <c r="C97" s="40" t="s">
        <v>495</v>
      </c>
      <c r="D97" s="40" t="s">
        <v>496</v>
      </c>
      <c r="E97" s="40" t="s">
        <v>50</v>
      </c>
      <c r="F97" s="40" t="s">
        <v>29</v>
      </c>
      <c r="G97" s="41">
        <v>19971104</v>
      </c>
      <c r="H97" s="40" t="s">
        <v>52</v>
      </c>
      <c r="I97" s="40" t="s">
        <v>164</v>
      </c>
      <c r="J97" s="40" t="s">
        <v>437</v>
      </c>
      <c r="K97" s="40" t="s">
        <v>352</v>
      </c>
      <c r="L97" s="40">
        <v>202207</v>
      </c>
      <c r="M97" s="40" t="s">
        <v>497</v>
      </c>
      <c r="N97" s="40" t="s">
        <v>465</v>
      </c>
      <c r="O97" s="48">
        <v>180.3</v>
      </c>
      <c r="P97" s="40">
        <v>1</v>
      </c>
      <c r="Q97" s="40" t="s">
        <v>35</v>
      </c>
      <c r="R97" s="40" t="s">
        <v>36</v>
      </c>
      <c r="S97" s="40">
        <v>17685247354</v>
      </c>
      <c r="T97" s="40" t="str">
        <f>_xlfn.DISPIMG("ID_37AE3B1A6C804166B4194F63542B00EB",1)</f>
        <v>=DISPIMG("ID_37AE3B1A6C804166B4194F63542B00EB",1)</v>
      </c>
    </row>
    <row r="98" s="33" customFormat="1" customHeight="1" spans="1:20">
      <c r="A98" s="40"/>
      <c r="B98" s="40" t="s">
        <v>498</v>
      </c>
      <c r="C98" s="40" t="s">
        <v>499</v>
      </c>
      <c r="D98" s="40" t="s">
        <v>500</v>
      </c>
      <c r="E98" s="40" t="s">
        <v>50</v>
      </c>
      <c r="F98" s="40" t="s">
        <v>29</v>
      </c>
      <c r="G98" s="41">
        <v>19950922</v>
      </c>
      <c r="H98" s="40" t="s">
        <v>30</v>
      </c>
      <c r="I98" s="40"/>
      <c r="J98" s="40" t="s">
        <v>437</v>
      </c>
      <c r="K98" s="40" t="s">
        <v>32</v>
      </c>
      <c r="L98" s="40">
        <v>201707</v>
      </c>
      <c r="M98" s="40" t="s">
        <v>497</v>
      </c>
      <c r="N98" s="40" t="s">
        <v>465</v>
      </c>
      <c r="O98" s="48">
        <v>179.3</v>
      </c>
      <c r="P98" s="40">
        <v>2</v>
      </c>
      <c r="Q98" s="40" t="s">
        <v>35</v>
      </c>
      <c r="R98" s="40" t="s">
        <v>36</v>
      </c>
      <c r="S98" s="40">
        <v>15120184033</v>
      </c>
      <c r="T98" s="40" t="str">
        <f>_xlfn.DISPIMG("ID_8C79090CB5A34CF8A58D312088205ACB",1)</f>
        <v>=DISPIMG("ID_8C79090CB5A34CF8A58D312088205ACB",1)</v>
      </c>
    </row>
    <row r="99" s="33" customFormat="1" customHeight="1" spans="1:20">
      <c r="A99" s="40"/>
      <c r="B99" s="40" t="s">
        <v>501</v>
      </c>
      <c r="C99" s="40" t="s">
        <v>502</v>
      </c>
      <c r="D99" s="40" t="s">
        <v>503</v>
      </c>
      <c r="E99" s="40" t="s">
        <v>89</v>
      </c>
      <c r="F99" s="40" t="s">
        <v>177</v>
      </c>
      <c r="G99" s="41">
        <v>19960408</v>
      </c>
      <c r="H99" s="40" t="s">
        <v>52</v>
      </c>
      <c r="I99" s="40"/>
      <c r="J99" s="40" t="s">
        <v>437</v>
      </c>
      <c r="K99" s="40" t="s">
        <v>352</v>
      </c>
      <c r="L99" s="40">
        <v>202207</v>
      </c>
      <c r="M99" s="40" t="s">
        <v>497</v>
      </c>
      <c r="N99" s="40" t="s">
        <v>465</v>
      </c>
      <c r="O99" s="48">
        <v>176.6</v>
      </c>
      <c r="P99" s="40">
        <v>3</v>
      </c>
      <c r="Q99" s="40" t="s">
        <v>35</v>
      </c>
      <c r="R99" s="40" t="s">
        <v>36</v>
      </c>
      <c r="S99" s="40">
        <v>18985651806</v>
      </c>
      <c r="T99" s="40" t="str">
        <f>_xlfn.DISPIMG("ID_EC8C8BE763D340FDA2E97DE727C5767C",1)</f>
        <v>=DISPIMG("ID_EC8C8BE763D340FDA2E97DE727C5767C",1)</v>
      </c>
    </row>
    <row r="100" s="33" customFormat="1" customHeight="1" spans="1:20">
      <c r="A100" s="40"/>
      <c r="B100" s="50" t="s">
        <v>504</v>
      </c>
      <c r="C100" s="50" t="s">
        <v>505</v>
      </c>
      <c r="D100" s="40" t="s">
        <v>506</v>
      </c>
      <c r="E100" s="40" t="s">
        <v>89</v>
      </c>
      <c r="F100" s="40" t="s">
        <v>107</v>
      </c>
      <c r="G100" s="41">
        <v>19981101</v>
      </c>
      <c r="H100" s="40" t="s">
        <v>52</v>
      </c>
      <c r="I100" s="40" t="s">
        <v>361</v>
      </c>
      <c r="J100" s="40" t="s">
        <v>507</v>
      </c>
      <c r="K100" s="40" t="s">
        <v>368</v>
      </c>
      <c r="L100" s="40">
        <v>20230701</v>
      </c>
      <c r="M100" s="40" t="s">
        <v>508</v>
      </c>
      <c r="N100" s="40" t="s">
        <v>509</v>
      </c>
      <c r="O100" s="48">
        <v>173.3</v>
      </c>
      <c r="P100" s="40">
        <v>1</v>
      </c>
      <c r="Q100" s="40" t="s">
        <v>35</v>
      </c>
      <c r="R100" s="40" t="s">
        <v>36</v>
      </c>
      <c r="S100" s="40" t="s">
        <v>510</v>
      </c>
      <c r="T100" s="40" t="str">
        <f>_xlfn.DISPIMG("ID_C165AFF229CD4F1686EC55C91C6692AB",1)</f>
        <v>=DISPIMG("ID_C165AFF229CD4F1686EC55C91C6692AB",1)</v>
      </c>
    </row>
    <row r="101" s="33" customFormat="1" customHeight="1" spans="1:20">
      <c r="A101" s="40"/>
      <c r="B101" s="50" t="s">
        <v>511</v>
      </c>
      <c r="C101" s="50" t="s">
        <v>512</v>
      </c>
      <c r="D101" s="40" t="s">
        <v>513</v>
      </c>
      <c r="E101" s="40" t="s">
        <v>89</v>
      </c>
      <c r="F101" s="40" t="s">
        <v>107</v>
      </c>
      <c r="G101" s="41" t="s">
        <v>514</v>
      </c>
      <c r="H101" s="40" t="s">
        <v>52</v>
      </c>
      <c r="I101" s="40" t="s">
        <v>361</v>
      </c>
      <c r="J101" s="40" t="s">
        <v>515</v>
      </c>
      <c r="K101" s="40" t="s">
        <v>368</v>
      </c>
      <c r="L101" s="40">
        <v>20220701</v>
      </c>
      <c r="M101" s="40" t="s">
        <v>508</v>
      </c>
      <c r="N101" s="40" t="s">
        <v>509</v>
      </c>
      <c r="O101" s="48">
        <v>169.7</v>
      </c>
      <c r="P101" s="40">
        <v>2</v>
      </c>
      <c r="Q101" s="40" t="s">
        <v>35</v>
      </c>
      <c r="R101" s="40" t="s">
        <v>36</v>
      </c>
      <c r="S101" s="40" t="s">
        <v>516</v>
      </c>
      <c r="T101" s="40" t="str">
        <f>_xlfn.DISPIMG("ID_E2B76A367C2040A19E0CD2F088EDA4C4",1)</f>
        <v>=DISPIMG("ID_E2B76A367C2040A19E0CD2F088EDA4C4",1)</v>
      </c>
    </row>
    <row r="102" s="33" customFormat="1" customHeight="1" spans="1:20">
      <c r="A102" s="40"/>
      <c r="B102" s="51" t="s">
        <v>517</v>
      </c>
      <c r="C102" s="52">
        <v>5652456401530</v>
      </c>
      <c r="D102" s="43" t="s">
        <v>518</v>
      </c>
      <c r="E102" s="43" t="s">
        <v>89</v>
      </c>
      <c r="F102" s="43" t="s">
        <v>29</v>
      </c>
      <c r="G102" s="44" t="s">
        <v>519</v>
      </c>
      <c r="H102" s="43" t="s">
        <v>52</v>
      </c>
      <c r="I102" s="43" t="s">
        <v>361</v>
      </c>
      <c r="J102" s="43" t="s">
        <v>507</v>
      </c>
      <c r="K102" s="43" t="s">
        <v>352</v>
      </c>
      <c r="L102" s="43" t="s">
        <v>520</v>
      </c>
      <c r="M102" s="43" t="s">
        <v>508</v>
      </c>
      <c r="N102" s="43" t="s">
        <v>509</v>
      </c>
      <c r="O102" s="49" t="s">
        <v>521</v>
      </c>
      <c r="P102" s="43">
        <v>3</v>
      </c>
      <c r="Q102" s="43" t="s">
        <v>179</v>
      </c>
      <c r="R102" s="43" t="s">
        <v>179</v>
      </c>
      <c r="S102" s="43">
        <v>17322498628</v>
      </c>
      <c r="T102" s="40"/>
    </row>
    <row r="103" s="33" customFormat="1" customHeight="1" spans="1:20">
      <c r="A103" s="40"/>
      <c r="B103" s="52">
        <v>5.22128199706243e+17</v>
      </c>
      <c r="C103" s="52">
        <v>5652456401514</v>
      </c>
      <c r="D103" s="43" t="s">
        <v>522</v>
      </c>
      <c r="E103" s="43" t="s">
        <v>50</v>
      </c>
      <c r="F103" s="43" t="s">
        <v>29</v>
      </c>
      <c r="G103" s="44" t="s">
        <v>523</v>
      </c>
      <c r="H103" s="43" t="s">
        <v>52</v>
      </c>
      <c r="I103" s="43" t="s">
        <v>361</v>
      </c>
      <c r="J103" s="43" t="s">
        <v>515</v>
      </c>
      <c r="K103" s="43" t="s">
        <v>410</v>
      </c>
      <c r="L103" s="43" t="s">
        <v>524</v>
      </c>
      <c r="M103" s="43" t="s">
        <v>508</v>
      </c>
      <c r="N103" s="43" t="s">
        <v>509</v>
      </c>
      <c r="O103" s="49" t="s">
        <v>525</v>
      </c>
      <c r="P103" s="43">
        <v>4</v>
      </c>
      <c r="Q103" s="43" t="s">
        <v>179</v>
      </c>
      <c r="R103" s="43" t="s">
        <v>179</v>
      </c>
      <c r="S103" s="43">
        <v>18786841972</v>
      </c>
      <c r="T103" s="40"/>
    </row>
    <row r="104" s="33" customFormat="1" customHeight="1" spans="1:20">
      <c r="A104" s="40"/>
      <c r="B104" s="50" t="s">
        <v>526</v>
      </c>
      <c r="C104" s="50" t="s">
        <v>527</v>
      </c>
      <c r="D104" s="40" t="s">
        <v>528</v>
      </c>
      <c r="E104" s="40" t="s">
        <v>89</v>
      </c>
      <c r="F104" s="40" t="s">
        <v>29</v>
      </c>
      <c r="G104" s="41" t="s">
        <v>529</v>
      </c>
      <c r="H104" s="40" t="s">
        <v>52</v>
      </c>
      <c r="I104" s="40" t="s">
        <v>361</v>
      </c>
      <c r="J104" s="40" t="s">
        <v>515</v>
      </c>
      <c r="K104" s="40" t="s">
        <v>368</v>
      </c>
      <c r="L104" s="40">
        <v>20230701</v>
      </c>
      <c r="M104" s="40" t="s">
        <v>508</v>
      </c>
      <c r="N104" s="40" t="s">
        <v>509</v>
      </c>
      <c r="O104" s="48">
        <v>159.6</v>
      </c>
      <c r="P104" s="40">
        <v>5</v>
      </c>
      <c r="Q104" s="40" t="s">
        <v>35</v>
      </c>
      <c r="R104" s="40" t="s">
        <v>36</v>
      </c>
      <c r="S104" s="40" t="s">
        <v>530</v>
      </c>
      <c r="T104" s="40" t="str">
        <f>_xlfn.DISPIMG("ID_E0F029CBFC1F4E419D4F7DA69AD7B0CE",1)</f>
        <v>=DISPIMG("ID_E0F029CBFC1F4E419D4F7DA69AD7B0CE",1)</v>
      </c>
    </row>
    <row r="105" s="33" customFormat="1" customHeight="1" spans="1:20">
      <c r="A105" s="40"/>
      <c r="B105" s="50" t="s">
        <v>531</v>
      </c>
      <c r="C105" s="50" t="s">
        <v>532</v>
      </c>
      <c r="D105" s="40" t="s">
        <v>533</v>
      </c>
      <c r="E105" s="40" t="s">
        <v>89</v>
      </c>
      <c r="F105" s="40" t="s">
        <v>293</v>
      </c>
      <c r="G105" s="41" t="s">
        <v>534</v>
      </c>
      <c r="H105" s="40" t="s">
        <v>52</v>
      </c>
      <c r="I105" s="40" t="s">
        <v>361</v>
      </c>
      <c r="J105" s="40" t="s">
        <v>515</v>
      </c>
      <c r="K105" s="40" t="s">
        <v>368</v>
      </c>
      <c r="L105" s="40">
        <v>20210701</v>
      </c>
      <c r="M105" s="40" t="s">
        <v>508</v>
      </c>
      <c r="N105" s="40" t="s">
        <v>509</v>
      </c>
      <c r="O105" s="48">
        <v>153.4</v>
      </c>
      <c r="P105" s="40">
        <v>6</v>
      </c>
      <c r="Q105" s="40" t="s">
        <v>35</v>
      </c>
      <c r="R105" s="40" t="s">
        <v>36</v>
      </c>
      <c r="S105" s="40" t="s">
        <v>535</v>
      </c>
      <c r="T105" s="40" t="str">
        <f>_xlfn.DISPIMG("ID_CED676B4790E4D60B0DD43DD0B7DB30B",1)</f>
        <v>=DISPIMG("ID_CED676B4790E4D60B0DD43DD0B7DB30B",1)</v>
      </c>
    </row>
    <row r="106" s="33" customFormat="1" customHeight="1" spans="1:20">
      <c r="A106" s="40"/>
      <c r="B106" s="53">
        <v>5.22225199704157e+17</v>
      </c>
      <c r="C106" s="54">
        <v>5652456401602</v>
      </c>
      <c r="D106" s="40" t="s">
        <v>536</v>
      </c>
      <c r="E106" s="40" t="s">
        <v>50</v>
      </c>
      <c r="F106" s="40" t="s">
        <v>107</v>
      </c>
      <c r="G106" s="41" t="s">
        <v>537</v>
      </c>
      <c r="H106" s="40" t="s">
        <v>52</v>
      </c>
      <c r="I106" s="40" t="s">
        <v>361</v>
      </c>
      <c r="J106" s="40" t="s">
        <v>507</v>
      </c>
      <c r="K106" s="40" t="s">
        <v>368</v>
      </c>
      <c r="L106" s="40">
        <v>20210701</v>
      </c>
      <c r="M106" s="40" t="s">
        <v>508</v>
      </c>
      <c r="N106" s="40" t="s">
        <v>509</v>
      </c>
      <c r="O106" s="48">
        <v>143</v>
      </c>
      <c r="P106" s="40">
        <v>7</v>
      </c>
      <c r="Q106" s="40" t="s">
        <v>224</v>
      </c>
      <c r="R106" s="40" t="s">
        <v>36</v>
      </c>
      <c r="S106" s="40">
        <v>18744882076</v>
      </c>
      <c r="T106" s="40" t="str">
        <f>_xlfn.DISPIMG("ID_69D20333982F4990A2CAB46F8C9A941F",1)</f>
        <v>=DISPIMG("ID_69D20333982F4990A2CAB46F8C9A941F",1)</v>
      </c>
    </row>
    <row r="107" s="33" customFormat="1" customHeight="1" spans="1:20">
      <c r="A107" s="40"/>
      <c r="B107" s="55" t="s">
        <v>538</v>
      </c>
      <c r="C107" s="56">
        <v>5652456401507</v>
      </c>
      <c r="D107" s="43" t="s">
        <v>539</v>
      </c>
      <c r="E107" s="43" t="s">
        <v>89</v>
      </c>
      <c r="F107" s="43" t="s">
        <v>29</v>
      </c>
      <c r="G107" s="44">
        <v>19961125</v>
      </c>
      <c r="H107" s="43" t="s">
        <v>52</v>
      </c>
      <c r="I107" s="43" t="s">
        <v>361</v>
      </c>
      <c r="J107" s="43" t="s">
        <v>515</v>
      </c>
      <c r="K107" s="43" t="s">
        <v>410</v>
      </c>
      <c r="L107" s="43" t="s">
        <v>540</v>
      </c>
      <c r="M107" s="43" t="s">
        <v>508</v>
      </c>
      <c r="N107" s="43" t="s">
        <v>509</v>
      </c>
      <c r="O107" s="49">
        <v>140.4</v>
      </c>
      <c r="P107" s="43">
        <v>8</v>
      </c>
      <c r="Q107" s="43" t="s">
        <v>224</v>
      </c>
      <c r="R107" s="43" t="s">
        <v>179</v>
      </c>
      <c r="S107" s="43">
        <v>18198311488</v>
      </c>
      <c r="T107" s="40"/>
    </row>
    <row r="108" s="33" customFormat="1" customHeight="1" spans="1:20">
      <c r="A108" s="40"/>
      <c r="B108" s="53" t="s">
        <v>541</v>
      </c>
      <c r="C108" s="54" t="s">
        <v>542</v>
      </c>
      <c r="D108" s="40" t="s">
        <v>543</v>
      </c>
      <c r="E108" s="40" t="s">
        <v>50</v>
      </c>
      <c r="F108" s="40" t="s">
        <v>29</v>
      </c>
      <c r="G108" s="42" t="s">
        <v>544</v>
      </c>
      <c r="H108" s="40" t="s">
        <v>52</v>
      </c>
      <c r="I108" s="40" t="s">
        <v>81</v>
      </c>
      <c r="J108" s="40" t="s">
        <v>545</v>
      </c>
      <c r="K108" s="40" t="s">
        <v>546</v>
      </c>
      <c r="L108" s="40" t="s">
        <v>547</v>
      </c>
      <c r="M108" s="40">
        <v>22116200301</v>
      </c>
      <c r="N108" s="40" t="s">
        <v>548</v>
      </c>
      <c r="O108" s="48">
        <v>159</v>
      </c>
      <c r="P108" s="40">
        <v>1</v>
      </c>
      <c r="Q108" s="40" t="s">
        <v>35</v>
      </c>
      <c r="R108" s="40" t="s">
        <v>36</v>
      </c>
      <c r="S108" s="40">
        <v>13212091037</v>
      </c>
      <c r="T108" s="40" t="str">
        <f>_xlfn.DISPIMG("ID_BA6A13208B0D460EB200A72BF1123459",1)</f>
        <v>=DISPIMG("ID_BA6A13208B0D460EB200A72BF1123459",1)</v>
      </c>
    </row>
    <row r="109" s="33" customFormat="1" customHeight="1" spans="1:20">
      <c r="A109" s="40"/>
      <c r="B109" s="57" t="s">
        <v>549</v>
      </c>
      <c r="C109" s="54" t="s">
        <v>550</v>
      </c>
      <c r="D109" s="40" t="s">
        <v>551</v>
      </c>
      <c r="E109" s="40" t="s">
        <v>50</v>
      </c>
      <c r="F109" s="40" t="s">
        <v>29</v>
      </c>
      <c r="G109" s="42" t="s">
        <v>552</v>
      </c>
      <c r="H109" s="40" t="s">
        <v>52</v>
      </c>
      <c r="I109" s="40" t="s">
        <v>81</v>
      </c>
      <c r="J109" s="40" t="s">
        <v>553</v>
      </c>
      <c r="K109" s="40" t="s">
        <v>158</v>
      </c>
      <c r="L109" s="40" t="s">
        <v>554</v>
      </c>
      <c r="M109" s="40">
        <v>22116200301</v>
      </c>
      <c r="N109" s="40" t="s">
        <v>548</v>
      </c>
      <c r="O109" s="48">
        <v>155.5</v>
      </c>
      <c r="P109" s="40">
        <v>2</v>
      </c>
      <c r="Q109" s="40" t="s">
        <v>35</v>
      </c>
      <c r="R109" s="40" t="s">
        <v>36</v>
      </c>
      <c r="S109" s="40">
        <v>15329829326</v>
      </c>
      <c r="T109" s="40" t="str">
        <f>_xlfn.DISPIMG("ID_FEF76A4428784FFD8D50350646FCC336",1)</f>
        <v>=DISPIMG("ID_FEF76A4428784FFD8D50350646FCC336",1)</v>
      </c>
    </row>
    <row r="110" s="33" customFormat="1" customHeight="1" spans="1:20">
      <c r="A110" s="40"/>
      <c r="B110" s="57" t="s">
        <v>555</v>
      </c>
      <c r="C110" s="54" t="s">
        <v>556</v>
      </c>
      <c r="D110" s="40" t="s">
        <v>557</v>
      </c>
      <c r="E110" s="40" t="s">
        <v>89</v>
      </c>
      <c r="F110" s="40" t="s">
        <v>29</v>
      </c>
      <c r="G110" s="42" t="s">
        <v>558</v>
      </c>
      <c r="H110" s="40" t="s">
        <v>52</v>
      </c>
      <c r="I110" s="40" t="s">
        <v>81</v>
      </c>
      <c r="J110" s="40" t="s">
        <v>559</v>
      </c>
      <c r="K110" s="40" t="s">
        <v>186</v>
      </c>
      <c r="L110" s="40" t="s">
        <v>554</v>
      </c>
      <c r="M110" s="40">
        <v>22116200301</v>
      </c>
      <c r="N110" s="40" t="s">
        <v>548</v>
      </c>
      <c r="O110" s="48">
        <v>123.5</v>
      </c>
      <c r="P110" s="40">
        <v>3</v>
      </c>
      <c r="Q110" s="40" t="s">
        <v>35</v>
      </c>
      <c r="R110" s="40" t="s">
        <v>36</v>
      </c>
      <c r="S110" s="40">
        <v>15185270050</v>
      </c>
      <c r="T110" s="40" t="str">
        <f>_xlfn.DISPIMG("ID_2AC34822161E4896882EE6CFDD062FF3",1)</f>
        <v>=DISPIMG("ID_2AC34822161E4896882EE6CFDD062FF3",1)</v>
      </c>
    </row>
    <row r="111" s="33" customFormat="1" customHeight="1" spans="7:15">
      <c r="G111" s="58"/>
      <c r="O111" s="59"/>
    </row>
    <row r="112" spans="1:18">
      <c r="A112" s="37" t="s">
        <v>560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6"/>
      <c r="P112" s="37"/>
      <c r="Q112" s="37"/>
      <c r="R112" s="37"/>
    </row>
  </sheetData>
  <autoFilter xmlns:etc="http://www.wps.cn/officeDocument/2017/etCustomData" ref="A3:U110" etc:filterBottomFollowUsedRange="0">
    <extLst/>
  </autoFilter>
  <mergeCells count="3">
    <mergeCell ref="A1:R1"/>
    <mergeCell ref="A2:B2"/>
    <mergeCell ref="A112:R112"/>
  </mergeCells>
  <dataValidations count="8">
    <dataValidation type="textLength" operator="equal" showInputMessage="1" showErrorMessage="1" sqref="B7:B99 B106:B111">
      <formula1>18</formula1>
    </dataValidation>
    <dataValidation type="textLength" operator="equal" showInputMessage="1" showErrorMessage="1" sqref="C7:C99 C106:C111">
      <formula1>13</formula1>
    </dataValidation>
    <dataValidation type="textLength" operator="equal" allowBlank="1" showInputMessage="1" showErrorMessage="1" sqref="G4:G111">
      <formula1>8</formula1>
    </dataValidation>
    <dataValidation type="list" allowBlank="1" showInputMessage="1" showErrorMessage="1" sqref="H4:H111">
      <formula1>Sheet4!$A$2:$A$6</formula1>
    </dataValidation>
    <dataValidation type="list" allowBlank="1" showInputMessage="1" showErrorMessage="1" sqref="I4:I111">
      <formula1>Sheet4!$B$2:$B$38</formula1>
    </dataValidation>
    <dataValidation type="textLength" operator="equal" showInputMessage="1" showErrorMessage="1" sqref="L4:L111">
      <formula1>6</formula1>
    </dataValidation>
    <dataValidation type="list" allowBlank="1" showInputMessage="1" showErrorMessage="1" sqref="Q4:Q111">
      <formula1>Sheet4!$C$2:$C$4</formula1>
    </dataValidation>
    <dataValidation type="list" allowBlank="1" showInputMessage="1" showErrorMessage="1" sqref="R4:R111">
      <formula1>Sheet4!$D$2:$D$4</formula1>
    </dataValidation>
  </dataValidations>
  <pageMargins left="0.511741544318011" right="0.393006416756337" top="0.668666447241475" bottom="0.708244776162576" header="0.499937478012926" footer="0.499937478012926"/>
  <pageSetup paperSize="9" scale="84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zoomScale="130" zoomScaleNormal="130" topLeftCell="A25" workbookViewId="0">
      <selection activeCell="O61" sqref="O61"/>
    </sheetView>
  </sheetViews>
  <sheetFormatPr defaultColWidth="9" defaultRowHeight="13.5"/>
  <cols>
    <col min="1" max="1" width="4.675" style="2" customWidth="1"/>
    <col min="2" max="2" width="7.63333333333333" style="2" customWidth="1"/>
    <col min="3" max="3" width="20.6666666666667" style="3" customWidth="1"/>
    <col min="4" max="4" width="44.1333333333333" style="4" customWidth="1"/>
    <col min="5" max="5" width="7.88333333333333" style="5" customWidth="1"/>
    <col min="6" max="6" width="8.04166666666667" style="5" customWidth="1"/>
    <col min="7" max="7" width="6.73333333333333" style="5" customWidth="1"/>
    <col min="8" max="8" width="6.85" style="5" customWidth="1"/>
    <col min="9" max="9" width="7.06666666666667" style="5" customWidth="1"/>
    <col min="10" max="10" width="7.06666666666667" style="6" customWidth="1"/>
    <col min="11" max="11" width="7.59166666666667" style="6" customWidth="1"/>
    <col min="12" max="12" width="11.625" style="7" customWidth="1"/>
    <col min="13" max="16384" width="9" style="7"/>
  </cols>
  <sheetData>
    <row r="1" ht="22.5" spans="1:12">
      <c r="A1" s="8" t="s">
        <v>561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36" customHeight="1" spans="1:12">
      <c r="A2" s="9" t="s">
        <v>5</v>
      </c>
      <c r="B2" s="9" t="s">
        <v>8</v>
      </c>
      <c r="C2" s="10" t="s">
        <v>17</v>
      </c>
      <c r="D2" s="10" t="s">
        <v>18</v>
      </c>
      <c r="E2" s="11" t="s">
        <v>562</v>
      </c>
      <c r="F2" s="11" t="s">
        <v>563</v>
      </c>
      <c r="G2" s="11" t="s">
        <v>564</v>
      </c>
      <c r="H2" s="11" t="s">
        <v>565</v>
      </c>
      <c r="I2" s="11" t="s">
        <v>566</v>
      </c>
      <c r="J2" s="24" t="s">
        <v>567</v>
      </c>
      <c r="K2" s="24" t="s">
        <v>568</v>
      </c>
      <c r="L2" s="25" t="s">
        <v>569</v>
      </c>
    </row>
    <row r="3" ht="15" customHeight="1" spans="1:12">
      <c r="A3" s="12">
        <v>1</v>
      </c>
      <c r="B3" s="12" t="s">
        <v>570</v>
      </c>
      <c r="C3" s="13" t="s">
        <v>571</v>
      </c>
      <c r="D3" s="13" t="s">
        <v>572</v>
      </c>
      <c r="E3" s="14">
        <v>192.5</v>
      </c>
      <c r="F3" s="14">
        <f t="shared" ref="F3:F66" si="0">E3/3*0.6</f>
        <v>38.5</v>
      </c>
      <c r="G3" s="14">
        <v>83.94</v>
      </c>
      <c r="H3" s="14">
        <f t="shared" ref="H3:H66" si="1">G3*0.4</f>
        <v>33.576</v>
      </c>
      <c r="I3" s="14">
        <f t="shared" ref="I3:I66" si="2">F3+H3</f>
        <v>72.076</v>
      </c>
      <c r="J3" s="26">
        <v>1</v>
      </c>
      <c r="K3" s="27" t="s">
        <v>35</v>
      </c>
      <c r="L3" s="28" t="s">
        <v>573</v>
      </c>
    </row>
    <row r="4" s="1" customFormat="1" ht="15" customHeight="1" spans="1:12">
      <c r="A4" s="12">
        <v>2</v>
      </c>
      <c r="B4" s="12" t="s">
        <v>574</v>
      </c>
      <c r="C4" s="13" t="s">
        <v>575</v>
      </c>
      <c r="D4" s="13" t="s">
        <v>576</v>
      </c>
      <c r="E4" s="14">
        <v>158.5</v>
      </c>
      <c r="F4" s="14">
        <f t="shared" si="0"/>
        <v>31.7</v>
      </c>
      <c r="G4" s="14">
        <v>72.73</v>
      </c>
      <c r="H4" s="14">
        <f t="shared" si="1"/>
        <v>29.092</v>
      </c>
      <c r="I4" s="14">
        <f t="shared" si="2"/>
        <v>60.792</v>
      </c>
      <c r="J4" s="26">
        <v>1</v>
      </c>
      <c r="K4" s="26" t="s">
        <v>35</v>
      </c>
      <c r="L4" s="28" t="s">
        <v>573</v>
      </c>
    </row>
    <row r="5" s="1" customFormat="1" ht="15" customHeight="1" spans="1:12">
      <c r="A5" s="12">
        <v>3</v>
      </c>
      <c r="B5" s="12" t="s">
        <v>577</v>
      </c>
      <c r="C5" s="13" t="s">
        <v>578</v>
      </c>
      <c r="D5" s="13" t="s">
        <v>576</v>
      </c>
      <c r="E5" s="14">
        <v>191.5</v>
      </c>
      <c r="F5" s="14">
        <f t="shared" si="0"/>
        <v>38.3</v>
      </c>
      <c r="G5" s="14">
        <v>82.92</v>
      </c>
      <c r="H5" s="14">
        <f t="shared" si="1"/>
        <v>33.168</v>
      </c>
      <c r="I5" s="14">
        <f t="shared" si="2"/>
        <v>71.468</v>
      </c>
      <c r="J5" s="26">
        <v>1</v>
      </c>
      <c r="K5" s="26" t="s">
        <v>35</v>
      </c>
      <c r="L5" s="28" t="s">
        <v>573</v>
      </c>
    </row>
    <row r="6" s="1" customFormat="1" ht="15" customHeight="1" spans="1:12">
      <c r="A6" s="12">
        <v>4</v>
      </c>
      <c r="B6" s="12" t="s">
        <v>579</v>
      </c>
      <c r="C6" s="13" t="s">
        <v>580</v>
      </c>
      <c r="D6" s="13" t="s">
        <v>581</v>
      </c>
      <c r="E6" s="14">
        <v>193.5</v>
      </c>
      <c r="F6" s="14">
        <f t="shared" si="0"/>
        <v>38.7</v>
      </c>
      <c r="G6" s="14">
        <v>80.68</v>
      </c>
      <c r="H6" s="14">
        <f t="shared" si="1"/>
        <v>32.272</v>
      </c>
      <c r="I6" s="14">
        <f t="shared" si="2"/>
        <v>70.972</v>
      </c>
      <c r="J6" s="26">
        <v>1</v>
      </c>
      <c r="K6" s="26" t="s">
        <v>35</v>
      </c>
      <c r="L6" s="28" t="s">
        <v>573</v>
      </c>
    </row>
    <row r="7" s="1" customFormat="1" ht="15" customHeight="1" spans="1:12">
      <c r="A7" s="12">
        <v>5</v>
      </c>
      <c r="B7" s="12" t="s">
        <v>582</v>
      </c>
      <c r="C7" s="13" t="s">
        <v>583</v>
      </c>
      <c r="D7" s="13" t="s">
        <v>584</v>
      </c>
      <c r="E7" s="14">
        <v>180.5</v>
      </c>
      <c r="F7" s="14">
        <f t="shared" si="0"/>
        <v>36.1</v>
      </c>
      <c r="G7" s="14">
        <v>80.89</v>
      </c>
      <c r="H7" s="14">
        <f t="shared" si="1"/>
        <v>32.356</v>
      </c>
      <c r="I7" s="14">
        <f t="shared" si="2"/>
        <v>68.456</v>
      </c>
      <c r="J7" s="26">
        <v>1</v>
      </c>
      <c r="K7" s="26" t="s">
        <v>35</v>
      </c>
      <c r="L7" s="28" t="s">
        <v>573</v>
      </c>
    </row>
    <row r="8" s="1" customFormat="1" ht="15" customHeight="1" spans="1:12">
      <c r="A8" s="12">
        <v>6</v>
      </c>
      <c r="B8" s="12" t="s">
        <v>585</v>
      </c>
      <c r="C8" s="13" t="s">
        <v>586</v>
      </c>
      <c r="D8" s="13" t="s">
        <v>587</v>
      </c>
      <c r="E8" s="14">
        <v>197.5</v>
      </c>
      <c r="F8" s="14">
        <f t="shared" si="0"/>
        <v>39.5</v>
      </c>
      <c r="G8" s="14">
        <v>80.41</v>
      </c>
      <c r="H8" s="14">
        <f t="shared" si="1"/>
        <v>32.164</v>
      </c>
      <c r="I8" s="14">
        <f t="shared" si="2"/>
        <v>71.664</v>
      </c>
      <c r="J8" s="26">
        <v>1</v>
      </c>
      <c r="K8" s="26" t="s">
        <v>35</v>
      </c>
      <c r="L8" s="28" t="s">
        <v>573</v>
      </c>
    </row>
    <row r="9" s="1" customFormat="1" ht="15" customHeight="1" spans="1:12">
      <c r="A9" s="12">
        <v>7</v>
      </c>
      <c r="B9" s="12" t="s">
        <v>588</v>
      </c>
      <c r="C9" s="13" t="s">
        <v>589</v>
      </c>
      <c r="D9" s="13" t="s">
        <v>587</v>
      </c>
      <c r="E9" s="14">
        <v>207</v>
      </c>
      <c r="F9" s="14">
        <f t="shared" si="0"/>
        <v>41.4</v>
      </c>
      <c r="G9" s="14">
        <v>80.38</v>
      </c>
      <c r="H9" s="14">
        <f t="shared" si="1"/>
        <v>32.152</v>
      </c>
      <c r="I9" s="14">
        <f t="shared" si="2"/>
        <v>73.552</v>
      </c>
      <c r="J9" s="26">
        <v>1</v>
      </c>
      <c r="K9" s="26" t="s">
        <v>35</v>
      </c>
      <c r="L9" s="28" t="s">
        <v>573</v>
      </c>
    </row>
    <row r="10" s="1" customFormat="1" ht="15" customHeight="1" spans="1:12">
      <c r="A10" s="12">
        <v>8</v>
      </c>
      <c r="B10" s="12" t="s">
        <v>590</v>
      </c>
      <c r="C10" s="13" t="s">
        <v>591</v>
      </c>
      <c r="D10" s="13" t="s">
        <v>592</v>
      </c>
      <c r="E10" s="14">
        <v>210</v>
      </c>
      <c r="F10" s="14">
        <f t="shared" si="0"/>
        <v>42</v>
      </c>
      <c r="G10" s="14">
        <v>83.95</v>
      </c>
      <c r="H10" s="14">
        <f t="shared" si="1"/>
        <v>33.58</v>
      </c>
      <c r="I10" s="14">
        <f t="shared" si="2"/>
        <v>75.58</v>
      </c>
      <c r="J10" s="26">
        <v>1</v>
      </c>
      <c r="K10" s="26" t="s">
        <v>35</v>
      </c>
      <c r="L10" s="28" t="s">
        <v>573</v>
      </c>
    </row>
    <row r="11" s="1" customFormat="1" ht="15" customHeight="1" spans="1:12">
      <c r="A11" s="12">
        <v>9</v>
      </c>
      <c r="B11" s="12" t="s">
        <v>593</v>
      </c>
      <c r="C11" s="13" t="s">
        <v>591</v>
      </c>
      <c r="D11" s="13" t="s">
        <v>592</v>
      </c>
      <c r="E11" s="14">
        <v>213</v>
      </c>
      <c r="F11" s="14">
        <f t="shared" si="0"/>
        <v>42.6</v>
      </c>
      <c r="G11" s="14">
        <v>81.45</v>
      </c>
      <c r="H11" s="14">
        <f t="shared" si="1"/>
        <v>32.58</v>
      </c>
      <c r="I11" s="14">
        <f t="shared" si="2"/>
        <v>75.18</v>
      </c>
      <c r="J11" s="26">
        <v>2</v>
      </c>
      <c r="K11" s="26" t="s">
        <v>35</v>
      </c>
      <c r="L11" s="28" t="s">
        <v>573</v>
      </c>
    </row>
    <row r="12" s="1" customFormat="1" ht="15" customHeight="1" spans="1:12">
      <c r="A12" s="12">
        <v>10</v>
      </c>
      <c r="B12" s="12" t="s">
        <v>594</v>
      </c>
      <c r="C12" s="13" t="s">
        <v>595</v>
      </c>
      <c r="D12" s="13" t="s">
        <v>596</v>
      </c>
      <c r="E12" s="14">
        <v>200.5</v>
      </c>
      <c r="F12" s="14">
        <f t="shared" si="0"/>
        <v>40.1</v>
      </c>
      <c r="G12" s="14">
        <v>72.6</v>
      </c>
      <c r="H12" s="14">
        <f t="shared" si="1"/>
        <v>29.04</v>
      </c>
      <c r="I12" s="14">
        <f t="shared" si="2"/>
        <v>69.14</v>
      </c>
      <c r="J12" s="26">
        <v>1</v>
      </c>
      <c r="K12" s="26" t="s">
        <v>35</v>
      </c>
      <c r="L12" s="28" t="s">
        <v>573</v>
      </c>
    </row>
    <row r="13" s="1" customFormat="1" ht="15" customHeight="1" spans="1:12">
      <c r="A13" s="12">
        <v>11</v>
      </c>
      <c r="B13" s="12" t="s">
        <v>597</v>
      </c>
      <c r="C13" s="13" t="s">
        <v>598</v>
      </c>
      <c r="D13" s="13" t="s">
        <v>596</v>
      </c>
      <c r="E13" s="14">
        <v>202.5</v>
      </c>
      <c r="F13" s="14">
        <f t="shared" si="0"/>
        <v>40.5</v>
      </c>
      <c r="G13" s="14">
        <v>83.8</v>
      </c>
      <c r="H13" s="14">
        <f t="shared" si="1"/>
        <v>33.52</v>
      </c>
      <c r="I13" s="14">
        <f t="shared" si="2"/>
        <v>74.02</v>
      </c>
      <c r="J13" s="26">
        <v>1</v>
      </c>
      <c r="K13" s="26" t="s">
        <v>35</v>
      </c>
      <c r="L13" s="28" t="s">
        <v>573</v>
      </c>
    </row>
    <row r="14" s="1" customFormat="1" ht="15" customHeight="1" spans="1:12">
      <c r="A14" s="12">
        <v>12</v>
      </c>
      <c r="B14" s="12" t="s">
        <v>599</v>
      </c>
      <c r="C14" s="13" t="s">
        <v>598</v>
      </c>
      <c r="D14" s="13" t="s">
        <v>596</v>
      </c>
      <c r="E14" s="14">
        <v>206</v>
      </c>
      <c r="F14" s="14">
        <f t="shared" si="0"/>
        <v>41.2</v>
      </c>
      <c r="G14" s="14">
        <v>77</v>
      </c>
      <c r="H14" s="14">
        <f t="shared" si="1"/>
        <v>30.8</v>
      </c>
      <c r="I14" s="14">
        <f t="shared" si="2"/>
        <v>72</v>
      </c>
      <c r="J14" s="26">
        <v>2</v>
      </c>
      <c r="K14" s="26" t="s">
        <v>35</v>
      </c>
      <c r="L14" s="28" t="s">
        <v>573</v>
      </c>
    </row>
    <row r="15" s="1" customFormat="1" ht="15" customHeight="1" spans="1:12">
      <c r="A15" s="12">
        <v>13</v>
      </c>
      <c r="B15" s="12" t="s">
        <v>600</v>
      </c>
      <c r="C15" s="13" t="s">
        <v>601</v>
      </c>
      <c r="D15" s="13" t="s">
        <v>602</v>
      </c>
      <c r="E15" s="14">
        <v>172</v>
      </c>
      <c r="F15" s="14">
        <f t="shared" si="0"/>
        <v>34.4</v>
      </c>
      <c r="G15" s="14">
        <v>71.4</v>
      </c>
      <c r="H15" s="14">
        <f t="shared" si="1"/>
        <v>28.56</v>
      </c>
      <c r="I15" s="14">
        <f t="shared" si="2"/>
        <v>62.96</v>
      </c>
      <c r="J15" s="26">
        <v>1</v>
      </c>
      <c r="K15" s="26" t="s">
        <v>35</v>
      </c>
      <c r="L15" s="28" t="s">
        <v>573</v>
      </c>
    </row>
    <row r="16" s="1" customFormat="1" ht="15" customHeight="1" spans="1:12">
      <c r="A16" s="12">
        <v>14</v>
      </c>
      <c r="B16" s="12" t="s">
        <v>603</v>
      </c>
      <c r="C16" s="13" t="s">
        <v>604</v>
      </c>
      <c r="D16" s="13" t="s">
        <v>602</v>
      </c>
      <c r="E16" s="14">
        <v>200</v>
      </c>
      <c r="F16" s="14">
        <f t="shared" si="0"/>
        <v>40</v>
      </c>
      <c r="G16" s="14">
        <v>71.8</v>
      </c>
      <c r="H16" s="14">
        <f t="shared" si="1"/>
        <v>28.72</v>
      </c>
      <c r="I16" s="14">
        <f t="shared" si="2"/>
        <v>68.72</v>
      </c>
      <c r="J16" s="26">
        <v>1</v>
      </c>
      <c r="K16" s="26" t="s">
        <v>35</v>
      </c>
      <c r="L16" s="28" t="s">
        <v>573</v>
      </c>
    </row>
    <row r="17" s="1" customFormat="1" ht="15" customHeight="1" spans="1:12">
      <c r="A17" s="12">
        <v>15</v>
      </c>
      <c r="B17" s="12" t="s">
        <v>605</v>
      </c>
      <c r="C17" s="13" t="s">
        <v>606</v>
      </c>
      <c r="D17" s="13" t="s">
        <v>602</v>
      </c>
      <c r="E17" s="14">
        <v>198</v>
      </c>
      <c r="F17" s="14">
        <f t="shared" si="0"/>
        <v>39.6</v>
      </c>
      <c r="G17" s="14">
        <v>80.8</v>
      </c>
      <c r="H17" s="14">
        <f t="shared" si="1"/>
        <v>32.32</v>
      </c>
      <c r="I17" s="14">
        <f t="shared" si="2"/>
        <v>71.92</v>
      </c>
      <c r="J17" s="26">
        <v>1</v>
      </c>
      <c r="K17" s="26" t="s">
        <v>35</v>
      </c>
      <c r="L17" s="28" t="s">
        <v>573</v>
      </c>
    </row>
    <row r="18" s="1" customFormat="1" ht="15" customHeight="1" spans="1:12">
      <c r="A18" s="12">
        <v>16</v>
      </c>
      <c r="B18" s="12" t="s">
        <v>607</v>
      </c>
      <c r="C18" s="13" t="s">
        <v>608</v>
      </c>
      <c r="D18" s="13" t="s">
        <v>602</v>
      </c>
      <c r="E18" s="14">
        <v>188</v>
      </c>
      <c r="F18" s="14">
        <f t="shared" si="0"/>
        <v>37.6</v>
      </c>
      <c r="G18" s="14">
        <v>79.2</v>
      </c>
      <c r="H18" s="14">
        <f t="shared" si="1"/>
        <v>31.68</v>
      </c>
      <c r="I18" s="14">
        <f t="shared" si="2"/>
        <v>69.28</v>
      </c>
      <c r="J18" s="26">
        <v>1</v>
      </c>
      <c r="K18" s="26" t="s">
        <v>35</v>
      </c>
      <c r="L18" s="28" t="s">
        <v>573</v>
      </c>
    </row>
    <row r="19" s="1" customFormat="1" ht="15" customHeight="1" spans="1:12">
      <c r="A19" s="12">
        <v>17</v>
      </c>
      <c r="B19" s="12" t="s">
        <v>609</v>
      </c>
      <c r="C19" s="13" t="s">
        <v>610</v>
      </c>
      <c r="D19" s="13" t="s">
        <v>611</v>
      </c>
      <c r="E19" s="14">
        <v>181.5</v>
      </c>
      <c r="F19" s="14">
        <f t="shared" si="0"/>
        <v>36.3</v>
      </c>
      <c r="G19" s="14">
        <v>73.2</v>
      </c>
      <c r="H19" s="14">
        <f t="shared" si="1"/>
        <v>29.28</v>
      </c>
      <c r="I19" s="14">
        <f t="shared" si="2"/>
        <v>65.58</v>
      </c>
      <c r="J19" s="26">
        <v>1</v>
      </c>
      <c r="K19" s="26" t="s">
        <v>35</v>
      </c>
      <c r="L19" s="28" t="s">
        <v>573</v>
      </c>
    </row>
    <row r="20" s="1" customFormat="1" ht="15" customHeight="1" spans="1:12">
      <c r="A20" s="12">
        <v>18</v>
      </c>
      <c r="B20" s="15" t="s">
        <v>612</v>
      </c>
      <c r="C20" s="16" t="s">
        <v>613</v>
      </c>
      <c r="D20" s="16" t="s">
        <v>614</v>
      </c>
      <c r="E20" s="17">
        <v>224</v>
      </c>
      <c r="F20" s="14">
        <f t="shared" si="0"/>
        <v>44.8</v>
      </c>
      <c r="G20" s="14">
        <v>80.4</v>
      </c>
      <c r="H20" s="14">
        <f t="shared" si="1"/>
        <v>32.16</v>
      </c>
      <c r="I20" s="14">
        <f t="shared" si="2"/>
        <v>76.96</v>
      </c>
      <c r="J20" s="26">
        <v>1</v>
      </c>
      <c r="K20" s="26" t="s">
        <v>35</v>
      </c>
      <c r="L20" s="28" t="s">
        <v>573</v>
      </c>
    </row>
    <row r="21" s="1" customFormat="1" ht="15" customHeight="1" spans="1:12">
      <c r="A21" s="12">
        <v>19</v>
      </c>
      <c r="B21" s="15" t="s">
        <v>615</v>
      </c>
      <c r="C21" s="16" t="s">
        <v>616</v>
      </c>
      <c r="D21" s="16" t="s">
        <v>617</v>
      </c>
      <c r="E21" s="17">
        <v>197.5</v>
      </c>
      <c r="F21" s="14">
        <f t="shared" si="0"/>
        <v>39.5</v>
      </c>
      <c r="G21" s="14">
        <v>83.6</v>
      </c>
      <c r="H21" s="14">
        <f t="shared" si="1"/>
        <v>33.44</v>
      </c>
      <c r="I21" s="14">
        <f t="shared" si="2"/>
        <v>72.94</v>
      </c>
      <c r="J21" s="26">
        <v>1</v>
      </c>
      <c r="K21" s="26" t="s">
        <v>35</v>
      </c>
      <c r="L21" s="28" t="s">
        <v>573</v>
      </c>
    </row>
    <row r="22" s="1" customFormat="1" ht="15" customHeight="1" spans="1:12">
      <c r="A22" s="12">
        <v>20</v>
      </c>
      <c r="B22" s="15" t="s">
        <v>618</v>
      </c>
      <c r="C22" s="16" t="s">
        <v>619</v>
      </c>
      <c r="D22" s="16" t="s">
        <v>620</v>
      </c>
      <c r="E22" s="17">
        <v>217.5</v>
      </c>
      <c r="F22" s="14">
        <f t="shared" si="0"/>
        <v>43.5</v>
      </c>
      <c r="G22" s="14">
        <v>78.8</v>
      </c>
      <c r="H22" s="14">
        <f t="shared" si="1"/>
        <v>31.52</v>
      </c>
      <c r="I22" s="14">
        <f t="shared" si="2"/>
        <v>75.02</v>
      </c>
      <c r="J22" s="26">
        <v>1</v>
      </c>
      <c r="K22" s="26" t="s">
        <v>35</v>
      </c>
      <c r="L22" s="28" t="s">
        <v>573</v>
      </c>
    </row>
    <row r="23" s="1" customFormat="1" ht="15" customHeight="1" spans="1:12">
      <c r="A23" s="12">
        <v>21</v>
      </c>
      <c r="B23" s="15" t="s">
        <v>621</v>
      </c>
      <c r="C23" s="16" t="s">
        <v>622</v>
      </c>
      <c r="D23" s="16" t="s">
        <v>623</v>
      </c>
      <c r="E23" s="17">
        <v>194</v>
      </c>
      <c r="F23" s="14">
        <f t="shared" si="0"/>
        <v>38.8</v>
      </c>
      <c r="G23" s="14">
        <v>78.8</v>
      </c>
      <c r="H23" s="14">
        <f t="shared" si="1"/>
        <v>31.52</v>
      </c>
      <c r="I23" s="14">
        <f t="shared" si="2"/>
        <v>70.32</v>
      </c>
      <c r="J23" s="26">
        <v>1</v>
      </c>
      <c r="K23" s="26" t="s">
        <v>35</v>
      </c>
      <c r="L23" s="28" t="s">
        <v>573</v>
      </c>
    </row>
    <row r="24" s="1" customFormat="1" ht="15" customHeight="1" spans="1:12">
      <c r="A24" s="12">
        <v>22</v>
      </c>
      <c r="B24" s="15" t="s">
        <v>624</v>
      </c>
      <c r="C24" s="16" t="s">
        <v>622</v>
      </c>
      <c r="D24" s="16" t="s">
        <v>623</v>
      </c>
      <c r="E24" s="17">
        <v>181.5</v>
      </c>
      <c r="F24" s="14">
        <f t="shared" si="0"/>
        <v>36.3</v>
      </c>
      <c r="G24" s="14">
        <v>80.8</v>
      </c>
      <c r="H24" s="14">
        <f t="shared" si="1"/>
        <v>32.32</v>
      </c>
      <c r="I24" s="14">
        <f t="shared" si="2"/>
        <v>68.62</v>
      </c>
      <c r="J24" s="26">
        <v>2</v>
      </c>
      <c r="K24" s="26" t="s">
        <v>35</v>
      </c>
      <c r="L24" s="28" t="s">
        <v>573</v>
      </c>
    </row>
    <row r="25" s="1" customFormat="1" ht="15" customHeight="1" spans="1:12">
      <c r="A25" s="12">
        <v>23</v>
      </c>
      <c r="B25" s="15" t="s">
        <v>625</v>
      </c>
      <c r="C25" s="16" t="s">
        <v>622</v>
      </c>
      <c r="D25" s="16" t="s">
        <v>623</v>
      </c>
      <c r="E25" s="17">
        <v>180.5</v>
      </c>
      <c r="F25" s="14">
        <f t="shared" si="0"/>
        <v>36.1</v>
      </c>
      <c r="G25" s="14">
        <v>79.6</v>
      </c>
      <c r="H25" s="14">
        <f t="shared" si="1"/>
        <v>31.84</v>
      </c>
      <c r="I25" s="14">
        <f t="shared" si="2"/>
        <v>67.94</v>
      </c>
      <c r="J25" s="26">
        <v>3</v>
      </c>
      <c r="K25" s="26" t="s">
        <v>35</v>
      </c>
      <c r="L25" s="28" t="s">
        <v>573</v>
      </c>
    </row>
    <row r="26" s="1" customFormat="1" ht="15" customHeight="1" spans="1:12">
      <c r="A26" s="12">
        <v>24</v>
      </c>
      <c r="B26" s="12" t="s">
        <v>626</v>
      </c>
      <c r="C26" s="13" t="s">
        <v>627</v>
      </c>
      <c r="D26" s="13" t="s">
        <v>628</v>
      </c>
      <c r="E26" s="14">
        <v>199.5</v>
      </c>
      <c r="F26" s="14">
        <f t="shared" si="0"/>
        <v>39.9</v>
      </c>
      <c r="G26" s="14">
        <v>74.6</v>
      </c>
      <c r="H26" s="14">
        <f t="shared" si="1"/>
        <v>29.84</v>
      </c>
      <c r="I26" s="14">
        <f t="shared" si="2"/>
        <v>69.74</v>
      </c>
      <c r="J26" s="26">
        <v>1</v>
      </c>
      <c r="K26" s="26" t="s">
        <v>35</v>
      </c>
      <c r="L26" s="28" t="s">
        <v>573</v>
      </c>
    </row>
    <row r="27" s="1" customFormat="1" ht="15" customHeight="1" spans="1:12">
      <c r="A27" s="12">
        <v>25</v>
      </c>
      <c r="B27" s="12" t="s">
        <v>629</v>
      </c>
      <c r="C27" s="13" t="s">
        <v>630</v>
      </c>
      <c r="D27" s="13" t="s">
        <v>628</v>
      </c>
      <c r="E27" s="14">
        <v>199.5</v>
      </c>
      <c r="F27" s="14">
        <f t="shared" si="0"/>
        <v>39.9</v>
      </c>
      <c r="G27" s="14">
        <v>80.6</v>
      </c>
      <c r="H27" s="14">
        <f t="shared" si="1"/>
        <v>32.24</v>
      </c>
      <c r="I27" s="14">
        <f t="shared" si="2"/>
        <v>72.14</v>
      </c>
      <c r="J27" s="26">
        <v>1</v>
      </c>
      <c r="K27" s="26" t="s">
        <v>35</v>
      </c>
      <c r="L27" s="28" t="s">
        <v>573</v>
      </c>
    </row>
    <row r="28" s="1" customFormat="1" ht="15" customHeight="1" spans="1:12">
      <c r="A28" s="12">
        <v>26</v>
      </c>
      <c r="B28" s="12" t="s">
        <v>631</v>
      </c>
      <c r="C28" s="13" t="s">
        <v>630</v>
      </c>
      <c r="D28" s="13" t="s">
        <v>628</v>
      </c>
      <c r="E28" s="14">
        <v>204.5</v>
      </c>
      <c r="F28" s="14">
        <f t="shared" si="0"/>
        <v>40.9</v>
      </c>
      <c r="G28" s="14">
        <v>77.6</v>
      </c>
      <c r="H28" s="14">
        <f t="shared" si="1"/>
        <v>31.04</v>
      </c>
      <c r="I28" s="14">
        <f t="shared" si="2"/>
        <v>71.94</v>
      </c>
      <c r="J28" s="26">
        <v>2</v>
      </c>
      <c r="K28" s="26" t="s">
        <v>35</v>
      </c>
      <c r="L28" s="28" t="s">
        <v>573</v>
      </c>
    </row>
    <row r="29" s="1" customFormat="1" ht="15" customHeight="1" spans="1:12">
      <c r="A29" s="12">
        <v>27</v>
      </c>
      <c r="B29" s="12" t="s">
        <v>632</v>
      </c>
      <c r="C29" s="13" t="s">
        <v>633</v>
      </c>
      <c r="D29" s="13" t="s">
        <v>634</v>
      </c>
      <c r="E29" s="14">
        <v>187.5</v>
      </c>
      <c r="F29" s="14">
        <f t="shared" si="0"/>
        <v>37.5</v>
      </c>
      <c r="G29" s="14">
        <v>79.8</v>
      </c>
      <c r="H29" s="14">
        <f t="shared" si="1"/>
        <v>31.92</v>
      </c>
      <c r="I29" s="14">
        <f t="shared" si="2"/>
        <v>69.42</v>
      </c>
      <c r="J29" s="26">
        <v>1</v>
      </c>
      <c r="K29" s="26" t="s">
        <v>35</v>
      </c>
      <c r="L29" s="28" t="s">
        <v>573</v>
      </c>
    </row>
    <row r="30" s="1" customFormat="1" ht="15" customHeight="1" spans="1:12">
      <c r="A30" s="12">
        <v>28</v>
      </c>
      <c r="B30" s="12" t="s">
        <v>635</v>
      </c>
      <c r="C30" s="13" t="s">
        <v>636</v>
      </c>
      <c r="D30" s="13" t="s">
        <v>637</v>
      </c>
      <c r="E30" s="14">
        <v>190.5</v>
      </c>
      <c r="F30" s="14">
        <f t="shared" si="0"/>
        <v>38.1</v>
      </c>
      <c r="G30" s="14">
        <v>82.4</v>
      </c>
      <c r="H30" s="14">
        <f t="shared" si="1"/>
        <v>32.96</v>
      </c>
      <c r="I30" s="14">
        <f t="shared" si="2"/>
        <v>71.06</v>
      </c>
      <c r="J30" s="26">
        <v>1</v>
      </c>
      <c r="K30" s="26" t="s">
        <v>35</v>
      </c>
      <c r="L30" s="28" t="s">
        <v>573</v>
      </c>
    </row>
    <row r="31" s="1" customFormat="1" ht="15" customHeight="1" spans="1:12">
      <c r="A31" s="12">
        <v>29</v>
      </c>
      <c r="B31" s="12" t="s">
        <v>638</v>
      </c>
      <c r="C31" s="13" t="s">
        <v>639</v>
      </c>
      <c r="D31" s="13" t="s">
        <v>640</v>
      </c>
      <c r="E31" s="14">
        <v>172.5</v>
      </c>
      <c r="F31" s="14">
        <f t="shared" si="0"/>
        <v>34.5</v>
      </c>
      <c r="G31" s="14">
        <v>80</v>
      </c>
      <c r="H31" s="14">
        <f t="shared" si="1"/>
        <v>32</v>
      </c>
      <c r="I31" s="14">
        <f t="shared" si="2"/>
        <v>66.5</v>
      </c>
      <c r="J31" s="26">
        <v>1</v>
      </c>
      <c r="K31" s="26" t="s">
        <v>35</v>
      </c>
      <c r="L31" s="28" t="s">
        <v>573</v>
      </c>
    </row>
    <row r="32" s="1" customFormat="1" ht="15" customHeight="1" spans="1:12">
      <c r="A32" s="12">
        <v>30</v>
      </c>
      <c r="B32" s="12" t="s">
        <v>80</v>
      </c>
      <c r="C32" s="13" t="s">
        <v>641</v>
      </c>
      <c r="D32" s="13" t="s">
        <v>640</v>
      </c>
      <c r="E32" s="14">
        <v>209.5</v>
      </c>
      <c r="F32" s="14">
        <f t="shared" si="0"/>
        <v>41.9</v>
      </c>
      <c r="G32" s="14">
        <v>77.7</v>
      </c>
      <c r="H32" s="14">
        <f t="shared" si="1"/>
        <v>31.08</v>
      </c>
      <c r="I32" s="14">
        <f t="shared" si="2"/>
        <v>72.98</v>
      </c>
      <c r="J32" s="26">
        <v>1</v>
      </c>
      <c r="K32" s="26" t="s">
        <v>35</v>
      </c>
      <c r="L32" s="28" t="s">
        <v>573</v>
      </c>
    </row>
    <row r="33" s="1" customFormat="1" ht="15" customHeight="1" spans="1:12">
      <c r="A33" s="12">
        <v>31</v>
      </c>
      <c r="B33" s="12" t="s">
        <v>642</v>
      </c>
      <c r="C33" s="13" t="s">
        <v>643</v>
      </c>
      <c r="D33" s="13" t="s">
        <v>644</v>
      </c>
      <c r="E33" s="14">
        <v>174</v>
      </c>
      <c r="F33" s="14">
        <f t="shared" si="0"/>
        <v>34.8</v>
      </c>
      <c r="G33" s="14">
        <v>79.8</v>
      </c>
      <c r="H33" s="14">
        <f t="shared" si="1"/>
        <v>31.92</v>
      </c>
      <c r="I33" s="14">
        <f t="shared" si="2"/>
        <v>66.72</v>
      </c>
      <c r="J33" s="26">
        <v>1</v>
      </c>
      <c r="K33" s="26" t="s">
        <v>35</v>
      </c>
      <c r="L33" s="28" t="s">
        <v>573</v>
      </c>
    </row>
    <row r="34" s="1" customFormat="1" ht="15" customHeight="1" spans="1:12">
      <c r="A34" s="12">
        <v>32</v>
      </c>
      <c r="B34" s="12" t="s">
        <v>645</v>
      </c>
      <c r="C34" s="13" t="s">
        <v>646</v>
      </c>
      <c r="D34" s="13" t="s">
        <v>647</v>
      </c>
      <c r="E34" s="14">
        <v>214.5</v>
      </c>
      <c r="F34" s="14">
        <f t="shared" si="0"/>
        <v>42.9</v>
      </c>
      <c r="G34" s="14">
        <v>83.2</v>
      </c>
      <c r="H34" s="14">
        <f t="shared" si="1"/>
        <v>33.28</v>
      </c>
      <c r="I34" s="14">
        <f t="shared" si="2"/>
        <v>76.18</v>
      </c>
      <c r="J34" s="26">
        <v>1</v>
      </c>
      <c r="K34" s="26" t="s">
        <v>35</v>
      </c>
      <c r="L34" s="28" t="s">
        <v>573</v>
      </c>
    </row>
    <row r="35" s="1" customFormat="1" ht="15" customHeight="1" spans="1:12">
      <c r="A35" s="12">
        <v>33</v>
      </c>
      <c r="B35" s="12" t="s">
        <v>93</v>
      </c>
      <c r="C35" s="13" t="s">
        <v>648</v>
      </c>
      <c r="D35" s="13" t="s">
        <v>649</v>
      </c>
      <c r="E35" s="14">
        <v>178</v>
      </c>
      <c r="F35" s="14">
        <f t="shared" si="0"/>
        <v>35.6</v>
      </c>
      <c r="G35" s="14">
        <v>79.8</v>
      </c>
      <c r="H35" s="14">
        <f t="shared" si="1"/>
        <v>31.92</v>
      </c>
      <c r="I35" s="14">
        <f t="shared" si="2"/>
        <v>67.52</v>
      </c>
      <c r="J35" s="26">
        <v>1</v>
      </c>
      <c r="K35" s="26" t="s">
        <v>35</v>
      </c>
      <c r="L35" s="28" t="s">
        <v>573</v>
      </c>
    </row>
    <row r="36" s="1" customFormat="1" ht="15" customHeight="1" spans="1:12">
      <c r="A36" s="12">
        <v>34</v>
      </c>
      <c r="B36" s="18" t="s">
        <v>650</v>
      </c>
      <c r="C36" s="13" t="s">
        <v>651</v>
      </c>
      <c r="D36" s="18" t="s">
        <v>652</v>
      </c>
      <c r="E36" s="19">
        <v>212.5</v>
      </c>
      <c r="F36" s="14">
        <f t="shared" si="0"/>
        <v>42.5</v>
      </c>
      <c r="G36" s="14">
        <v>83.1</v>
      </c>
      <c r="H36" s="14">
        <f t="shared" si="1"/>
        <v>33.24</v>
      </c>
      <c r="I36" s="14">
        <f t="shared" si="2"/>
        <v>75.74</v>
      </c>
      <c r="J36" s="26">
        <v>1</v>
      </c>
      <c r="K36" s="26" t="s">
        <v>35</v>
      </c>
      <c r="L36" s="28" t="s">
        <v>573</v>
      </c>
    </row>
    <row r="37" s="1" customFormat="1" ht="15" customHeight="1" spans="1:12">
      <c r="A37" s="12">
        <v>35</v>
      </c>
      <c r="B37" s="18" t="s">
        <v>653</v>
      </c>
      <c r="C37" s="13" t="s">
        <v>651</v>
      </c>
      <c r="D37" s="18" t="s">
        <v>652</v>
      </c>
      <c r="E37" s="19">
        <v>209.5</v>
      </c>
      <c r="F37" s="14">
        <f t="shared" si="0"/>
        <v>41.9</v>
      </c>
      <c r="G37" s="14">
        <v>81.4</v>
      </c>
      <c r="H37" s="14">
        <f t="shared" si="1"/>
        <v>32.56</v>
      </c>
      <c r="I37" s="14">
        <f t="shared" si="2"/>
        <v>74.46</v>
      </c>
      <c r="J37" s="26">
        <v>2</v>
      </c>
      <c r="K37" s="26" t="s">
        <v>35</v>
      </c>
      <c r="L37" s="28" t="s">
        <v>573</v>
      </c>
    </row>
    <row r="38" s="1" customFormat="1" ht="15" customHeight="1" spans="1:12">
      <c r="A38" s="12">
        <v>36</v>
      </c>
      <c r="B38" s="18" t="s">
        <v>654</v>
      </c>
      <c r="C38" s="13" t="s">
        <v>655</v>
      </c>
      <c r="D38" s="18" t="s">
        <v>656</v>
      </c>
      <c r="E38" s="19">
        <v>207</v>
      </c>
      <c r="F38" s="14">
        <f t="shared" si="0"/>
        <v>41.4</v>
      </c>
      <c r="G38" s="14">
        <v>80.7</v>
      </c>
      <c r="H38" s="14">
        <f t="shared" si="1"/>
        <v>32.28</v>
      </c>
      <c r="I38" s="14">
        <f t="shared" si="2"/>
        <v>73.68</v>
      </c>
      <c r="J38" s="26">
        <v>1</v>
      </c>
      <c r="K38" s="26" t="s">
        <v>35</v>
      </c>
      <c r="L38" s="28" t="s">
        <v>573</v>
      </c>
    </row>
    <row r="39" s="1" customFormat="1" ht="15" customHeight="1" spans="1:12">
      <c r="A39" s="12">
        <v>37</v>
      </c>
      <c r="B39" s="18" t="s">
        <v>657</v>
      </c>
      <c r="C39" s="13" t="s">
        <v>658</v>
      </c>
      <c r="D39" s="18" t="s">
        <v>659</v>
      </c>
      <c r="E39" s="19">
        <v>177</v>
      </c>
      <c r="F39" s="14">
        <f t="shared" si="0"/>
        <v>35.4</v>
      </c>
      <c r="G39" s="14">
        <v>79</v>
      </c>
      <c r="H39" s="14">
        <f t="shared" si="1"/>
        <v>31.6</v>
      </c>
      <c r="I39" s="14">
        <f t="shared" si="2"/>
        <v>67</v>
      </c>
      <c r="J39" s="26">
        <v>1</v>
      </c>
      <c r="K39" s="26" t="s">
        <v>35</v>
      </c>
      <c r="L39" s="28" t="s">
        <v>573</v>
      </c>
    </row>
    <row r="40" s="1" customFormat="1" ht="15" customHeight="1" spans="1:12">
      <c r="A40" s="12">
        <v>38</v>
      </c>
      <c r="B40" s="18" t="s">
        <v>660</v>
      </c>
      <c r="C40" s="13" t="s">
        <v>658</v>
      </c>
      <c r="D40" s="18" t="s">
        <v>659</v>
      </c>
      <c r="E40" s="19">
        <v>167</v>
      </c>
      <c r="F40" s="14">
        <f t="shared" si="0"/>
        <v>33.4</v>
      </c>
      <c r="G40" s="14">
        <v>83.74</v>
      </c>
      <c r="H40" s="14">
        <f t="shared" si="1"/>
        <v>33.496</v>
      </c>
      <c r="I40" s="14">
        <f t="shared" si="2"/>
        <v>66.896</v>
      </c>
      <c r="J40" s="26">
        <v>2</v>
      </c>
      <c r="K40" s="26" t="s">
        <v>35</v>
      </c>
      <c r="L40" s="28" t="s">
        <v>573</v>
      </c>
    </row>
    <row r="41" s="1" customFormat="1" ht="15" customHeight="1" spans="1:12">
      <c r="A41" s="12">
        <v>39</v>
      </c>
      <c r="B41" s="12" t="s">
        <v>661</v>
      </c>
      <c r="C41" s="13" t="s">
        <v>662</v>
      </c>
      <c r="D41" s="13" t="s">
        <v>663</v>
      </c>
      <c r="E41" s="14">
        <v>212</v>
      </c>
      <c r="F41" s="14">
        <f t="shared" si="0"/>
        <v>42.4</v>
      </c>
      <c r="G41" s="14">
        <v>82.48</v>
      </c>
      <c r="H41" s="14">
        <f t="shared" si="1"/>
        <v>32.992</v>
      </c>
      <c r="I41" s="14">
        <f t="shared" si="2"/>
        <v>75.392</v>
      </c>
      <c r="J41" s="26">
        <v>1</v>
      </c>
      <c r="K41" s="26" t="s">
        <v>35</v>
      </c>
      <c r="L41" s="28" t="s">
        <v>573</v>
      </c>
    </row>
    <row r="42" s="1" customFormat="1" ht="15" customHeight="1" spans="1:12">
      <c r="A42" s="12">
        <v>40</v>
      </c>
      <c r="B42" s="12" t="s">
        <v>664</v>
      </c>
      <c r="C42" s="13" t="s">
        <v>665</v>
      </c>
      <c r="D42" s="13" t="s">
        <v>666</v>
      </c>
      <c r="E42" s="14">
        <v>202</v>
      </c>
      <c r="F42" s="14">
        <f t="shared" si="0"/>
        <v>40.4</v>
      </c>
      <c r="G42" s="14">
        <v>83.6</v>
      </c>
      <c r="H42" s="14">
        <f t="shared" si="1"/>
        <v>33.44</v>
      </c>
      <c r="I42" s="14">
        <f t="shared" si="2"/>
        <v>73.84</v>
      </c>
      <c r="J42" s="26">
        <v>1</v>
      </c>
      <c r="K42" s="26" t="s">
        <v>35</v>
      </c>
      <c r="L42" s="28" t="s">
        <v>573</v>
      </c>
    </row>
    <row r="43" s="1" customFormat="1" ht="15" customHeight="1" spans="1:12">
      <c r="A43" s="12">
        <v>41</v>
      </c>
      <c r="B43" s="12" t="s">
        <v>667</v>
      </c>
      <c r="C43" s="13" t="s">
        <v>665</v>
      </c>
      <c r="D43" s="13" t="s">
        <v>666</v>
      </c>
      <c r="E43" s="14">
        <v>207.5</v>
      </c>
      <c r="F43" s="14">
        <f t="shared" si="0"/>
        <v>41.5</v>
      </c>
      <c r="G43" s="14">
        <v>79.84</v>
      </c>
      <c r="H43" s="14">
        <f t="shared" si="1"/>
        <v>31.936</v>
      </c>
      <c r="I43" s="14">
        <f t="shared" si="2"/>
        <v>73.436</v>
      </c>
      <c r="J43" s="26">
        <v>2</v>
      </c>
      <c r="K43" s="26" t="s">
        <v>35</v>
      </c>
      <c r="L43" s="28" t="s">
        <v>573</v>
      </c>
    </row>
    <row r="44" s="1" customFormat="1" ht="15" customHeight="1" spans="1:12">
      <c r="A44" s="12">
        <v>42</v>
      </c>
      <c r="B44" s="12" t="s">
        <v>668</v>
      </c>
      <c r="C44" s="13" t="s">
        <v>669</v>
      </c>
      <c r="D44" s="13" t="s">
        <v>666</v>
      </c>
      <c r="E44" s="14">
        <v>229</v>
      </c>
      <c r="F44" s="14">
        <f t="shared" si="0"/>
        <v>45.8</v>
      </c>
      <c r="G44" s="14">
        <v>83.04</v>
      </c>
      <c r="H44" s="14">
        <f t="shared" si="1"/>
        <v>33.216</v>
      </c>
      <c r="I44" s="14">
        <f t="shared" si="2"/>
        <v>79.016</v>
      </c>
      <c r="J44" s="26">
        <v>1</v>
      </c>
      <c r="K44" s="26" t="s">
        <v>35</v>
      </c>
      <c r="L44" s="28" t="s">
        <v>573</v>
      </c>
    </row>
    <row r="45" s="1" customFormat="1" ht="15" customHeight="1" spans="1:12">
      <c r="A45" s="12">
        <v>43</v>
      </c>
      <c r="B45" s="12" t="s">
        <v>670</v>
      </c>
      <c r="C45" s="13" t="s">
        <v>671</v>
      </c>
      <c r="D45" s="13" t="s">
        <v>672</v>
      </c>
      <c r="E45" s="14">
        <v>222</v>
      </c>
      <c r="F45" s="14">
        <f t="shared" si="0"/>
        <v>44.4</v>
      </c>
      <c r="G45" s="14">
        <v>82.5</v>
      </c>
      <c r="H45" s="14">
        <f t="shared" si="1"/>
        <v>33</v>
      </c>
      <c r="I45" s="14">
        <f t="shared" si="2"/>
        <v>77.4</v>
      </c>
      <c r="J45" s="26">
        <v>1</v>
      </c>
      <c r="K45" s="26" t="s">
        <v>35</v>
      </c>
      <c r="L45" s="28" t="s">
        <v>573</v>
      </c>
    </row>
    <row r="46" s="1" customFormat="1" ht="15" customHeight="1" spans="1:12">
      <c r="A46" s="12">
        <v>44</v>
      </c>
      <c r="B46" s="12" t="s">
        <v>673</v>
      </c>
      <c r="C46" s="13" t="s">
        <v>671</v>
      </c>
      <c r="D46" s="13" t="s">
        <v>672</v>
      </c>
      <c r="E46" s="14">
        <v>224.5</v>
      </c>
      <c r="F46" s="14">
        <f t="shared" si="0"/>
        <v>44.9</v>
      </c>
      <c r="G46" s="14">
        <v>78.8</v>
      </c>
      <c r="H46" s="14">
        <f t="shared" si="1"/>
        <v>31.52</v>
      </c>
      <c r="I46" s="14">
        <f t="shared" si="2"/>
        <v>76.42</v>
      </c>
      <c r="J46" s="26">
        <v>2</v>
      </c>
      <c r="K46" s="26" t="s">
        <v>35</v>
      </c>
      <c r="L46" s="28" t="s">
        <v>573</v>
      </c>
    </row>
    <row r="47" s="1" customFormat="1" ht="15" customHeight="1" spans="1:12">
      <c r="A47" s="12">
        <v>45</v>
      </c>
      <c r="B47" s="12" t="s">
        <v>674</v>
      </c>
      <c r="C47" s="13" t="s">
        <v>675</v>
      </c>
      <c r="D47" s="13" t="s">
        <v>676</v>
      </c>
      <c r="E47" s="14">
        <v>206</v>
      </c>
      <c r="F47" s="14">
        <f t="shared" si="0"/>
        <v>41.2</v>
      </c>
      <c r="G47" s="14">
        <v>75.4</v>
      </c>
      <c r="H47" s="14">
        <f t="shared" si="1"/>
        <v>30.16</v>
      </c>
      <c r="I47" s="14">
        <f t="shared" si="2"/>
        <v>71.36</v>
      </c>
      <c r="J47" s="26">
        <v>1</v>
      </c>
      <c r="K47" s="26" t="s">
        <v>35</v>
      </c>
      <c r="L47" s="28" t="s">
        <v>573</v>
      </c>
    </row>
    <row r="48" s="1" customFormat="1" ht="15" customHeight="1" spans="1:12">
      <c r="A48" s="12">
        <v>46</v>
      </c>
      <c r="B48" s="12" t="s">
        <v>677</v>
      </c>
      <c r="C48" s="13" t="s">
        <v>678</v>
      </c>
      <c r="D48" s="13" t="s">
        <v>679</v>
      </c>
      <c r="E48" s="14">
        <v>216.5</v>
      </c>
      <c r="F48" s="14">
        <f t="shared" si="0"/>
        <v>43.3</v>
      </c>
      <c r="G48" s="14">
        <v>82.6</v>
      </c>
      <c r="H48" s="14">
        <f t="shared" si="1"/>
        <v>33.04</v>
      </c>
      <c r="I48" s="14">
        <f t="shared" si="2"/>
        <v>76.34</v>
      </c>
      <c r="J48" s="26">
        <v>1</v>
      </c>
      <c r="K48" s="26" t="s">
        <v>35</v>
      </c>
      <c r="L48" s="28" t="s">
        <v>573</v>
      </c>
    </row>
    <row r="49" s="1" customFormat="1" ht="15" customHeight="1" spans="1:12">
      <c r="A49" s="12">
        <v>47</v>
      </c>
      <c r="B49" s="15" t="s">
        <v>680</v>
      </c>
      <c r="C49" s="13" t="s">
        <v>681</v>
      </c>
      <c r="D49" s="13" t="s">
        <v>682</v>
      </c>
      <c r="E49" s="14">
        <v>221.5</v>
      </c>
      <c r="F49" s="14">
        <f t="shared" si="0"/>
        <v>44.3</v>
      </c>
      <c r="G49" s="14">
        <v>80.2</v>
      </c>
      <c r="H49" s="14">
        <f t="shared" si="1"/>
        <v>32.08</v>
      </c>
      <c r="I49" s="14">
        <f t="shared" si="2"/>
        <v>76.38</v>
      </c>
      <c r="J49" s="26">
        <v>1</v>
      </c>
      <c r="K49" s="26" t="s">
        <v>35</v>
      </c>
      <c r="L49" s="28" t="s">
        <v>573</v>
      </c>
    </row>
    <row r="50" s="1" customFormat="1" ht="15" customHeight="1" spans="1:12">
      <c r="A50" s="12">
        <v>48</v>
      </c>
      <c r="B50" s="15" t="s">
        <v>683</v>
      </c>
      <c r="C50" s="13" t="s">
        <v>681</v>
      </c>
      <c r="D50" s="13" t="s">
        <v>682</v>
      </c>
      <c r="E50" s="14">
        <v>207</v>
      </c>
      <c r="F50" s="14">
        <f t="shared" si="0"/>
        <v>41.4</v>
      </c>
      <c r="G50" s="14">
        <v>86</v>
      </c>
      <c r="H50" s="14">
        <f t="shared" si="1"/>
        <v>34.4</v>
      </c>
      <c r="I50" s="14">
        <f t="shared" si="2"/>
        <v>75.8</v>
      </c>
      <c r="J50" s="26">
        <v>2</v>
      </c>
      <c r="K50" s="26" t="s">
        <v>35</v>
      </c>
      <c r="L50" s="28" t="s">
        <v>573</v>
      </c>
    </row>
    <row r="51" s="1" customFormat="1" ht="15" customHeight="1" spans="1:12">
      <c r="A51" s="12">
        <v>49</v>
      </c>
      <c r="B51" s="18" t="s">
        <v>684</v>
      </c>
      <c r="C51" s="13" t="s">
        <v>685</v>
      </c>
      <c r="D51" s="18" t="s">
        <v>686</v>
      </c>
      <c r="E51" s="19">
        <v>189</v>
      </c>
      <c r="F51" s="14">
        <f t="shared" si="0"/>
        <v>37.8</v>
      </c>
      <c r="G51" s="14">
        <v>81</v>
      </c>
      <c r="H51" s="14">
        <f t="shared" si="1"/>
        <v>32.4</v>
      </c>
      <c r="I51" s="14">
        <f t="shared" si="2"/>
        <v>70.2</v>
      </c>
      <c r="J51" s="26">
        <v>1</v>
      </c>
      <c r="K51" s="26" t="s">
        <v>35</v>
      </c>
      <c r="L51" s="28" t="s">
        <v>573</v>
      </c>
    </row>
    <row r="52" s="1" customFormat="1" ht="15" customHeight="1" spans="1:12">
      <c r="A52" s="12">
        <v>50</v>
      </c>
      <c r="B52" s="18" t="s">
        <v>687</v>
      </c>
      <c r="C52" s="13" t="s">
        <v>685</v>
      </c>
      <c r="D52" s="18" t="s">
        <v>686</v>
      </c>
      <c r="E52" s="19">
        <v>184.5</v>
      </c>
      <c r="F52" s="14">
        <f t="shared" si="0"/>
        <v>36.9</v>
      </c>
      <c r="G52" s="14">
        <v>78.6</v>
      </c>
      <c r="H52" s="14">
        <f t="shared" si="1"/>
        <v>31.44</v>
      </c>
      <c r="I52" s="14">
        <f t="shared" si="2"/>
        <v>68.34</v>
      </c>
      <c r="J52" s="26">
        <v>2</v>
      </c>
      <c r="K52" s="26" t="s">
        <v>35</v>
      </c>
      <c r="L52" s="28" t="s">
        <v>573</v>
      </c>
    </row>
    <row r="53" s="1" customFormat="1" ht="15" customHeight="1" spans="1:12">
      <c r="A53" s="12">
        <v>51</v>
      </c>
      <c r="B53" s="20" t="s">
        <v>688</v>
      </c>
      <c r="C53" s="21" t="s">
        <v>689</v>
      </c>
      <c r="D53" s="22" t="s">
        <v>690</v>
      </c>
      <c r="E53" s="23">
        <v>196.5</v>
      </c>
      <c r="F53" s="14">
        <f t="shared" si="0"/>
        <v>39.3</v>
      </c>
      <c r="G53" s="14">
        <v>81.8</v>
      </c>
      <c r="H53" s="14">
        <f t="shared" si="1"/>
        <v>32.72</v>
      </c>
      <c r="I53" s="14">
        <f t="shared" si="2"/>
        <v>72.02</v>
      </c>
      <c r="J53" s="26">
        <v>1</v>
      </c>
      <c r="K53" s="26" t="s">
        <v>35</v>
      </c>
      <c r="L53" s="28" t="s">
        <v>573</v>
      </c>
    </row>
    <row r="54" s="1" customFormat="1" ht="15" customHeight="1" spans="1:12">
      <c r="A54" s="12">
        <v>52</v>
      </c>
      <c r="B54" s="20" t="s">
        <v>691</v>
      </c>
      <c r="C54" s="21" t="s">
        <v>692</v>
      </c>
      <c r="D54" s="22" t="s">
        <v>690</v>
      </c>
      <c r="E54" s="23">
        <v>165.4</v>
      </c>
      <c r="F54" s="14">
        <f t="shared" si="0"/>
        <v>33.08</v>
      </c>
      <c r="G54" s="14">
        <v>85.42</v>
      </c>
      <c r="H54" s="14">
        <f t="shared" si="1"/>
        <v>34.168</v>
      </c>
      <c r="I54" s="14">
        <f t="shared" si="2"/>
        <v>67.248</v>
      </c>
      <c r="J54" s="26">
        <v>1</v>
      </c>
      <c r="K54" s="26" t="s">
        <v>35</v>
      </c>
      <c r="L54" s="28" t="s">
        <v>573</v>
      </c>
    </row>
    <row r="55" s="1" customFormat="1" ht="15" customHeight="1" spans="1:12">
      <c r="A55" s="12">
        <v>53</v>
      </c>
      <c r="B55" s="20" t="s">
        <v>693</v>
      </c>
      <c r="C55" s="21" t="s">
        <v>694</v>
      </c>
      <c r="D55" s="22" t="s">
        <v>690</v>
      </c>
      <c r="E55" s="23">
        <v>185.6</v>
      </c>
      <c r="F55" s="14">
        <f t="shared" si="0"/>
        <v>37.12</v>
      </c>
      <c r="G55" s="14">
        <v>85.56</v>
      </c>
      <c r="H55" s="14">
        <f t="shared" si="1"/>
        <v>34.224</v>
      </c>
      <c r="I55" s="14">
        <f t="shared" si="2"/>
        <v>71.344</v>
      </c>
      <c r="J55" s="26">
        <v>1</v>
      </c>
      <c r="K55" s="26" t="s">
        <v>35</v>
      </c>
      <c r="L55" s="28" t="s">
        <v>573</v>
      </c>
    </row>
    <row r="56" s="1" customFormat="1" ht="15" customHeight="1" spans="1:12">
      <c r="A56" s="12">
        <v>54</v>
      </c>
      <c r="B56" s="20" t="s">
        <v>695</v>
      </c>
      <c r="C56" s="21" t="s">
        <v>696</v>
      </c>
      <c r="D56" s="22" t="s">
        <v>690</v>
      </c>
      <c r="E56" s="23">
        <v>156.8</v>
      </c>
      <c r="F56" s="14">
        <f t="shared" si="0"/>
        <v>31.36</v>
      </c>
      <c r="G56" s="14">
        <v>79.7</v>
      </c>
      <c r="H56" s="14">
        <f t="shared" si="1"/>
        <v>31.88</v>
      </c>
      <c r="I56" s="14">
        <f t="shared" si="2"/>
        <v>63.24</v>
      </c>
      <c r="J56" s="26">
        <v>1</v>
      </c>
      <c r="K56" s="26" t="s">
        <v>35</v>
      </c>
      <c r="L56" s="28" t="s">
        <v>573</v>
      </c>
    </row>
    <row r="57" s="1" customFormat="1" ht="15" customHeight="1" spans="1:12">
      <c r="A57" s="12">
        <v>55</v>
      </c>
      <c r="B57" s="20" t="s">
        <v>697</v>
      </c>
      <c r="C57" s="21" t="s">
        <v>698</v>
      </c>
      <c r="D57" s="22" t="s">
        <v>699</v>
      </c>
      <c r="E57" s="23">
        <v>210</v>
      </c>
      <c r="F57" s="14">
        <f t="shared" si="0"/>
        <v>42</v>
      </c>
      <c r="G57" s="14">
        <v>78</v>
      </c>
      <c r="H57" s="14">
        <f t="shared" si="1"/>
        <v>31.2</v>
      </c>
      <c r="I57" s="14">
        <f t="shared" si="2"/>
        <v>73.2</v>
      </c>
      <c r="J57" s="26">
        <v>1</v>
      </c>
      <c r="K57" s="26" t="s">
        <v>35</v>
      </c>
      <c r="L57" s="28" t="s">
        <v>573</v>
      </c>
    </row>
    <row r="58" s="1" customFormat="1" ht="15" customHeight="1" spans="1:12">
      <c r="A58" s="12">
        <v>56</v>
      </c>
      <c r="B58" s="20" t="s">
        <v>700</v>
      </c>
      <c r="C58" s="21" t="s">
        <v>701</v>
      </c>
      <c r="D58" s="22" t="s">
        <v>699</v>
      </c>
      <c r="E58" s="23">
        <v>153.7</v>
      </c>
      <c r="F58" s="14">
        <f t="shared" si="0"/>
        <v>30.74</v>
      </c>
      <c r="G58" s="14">
        <v>81.38</v>
      </c>
      <c r="H58" s="14">
        <f t="shared" si="1"/>
        <v>32.552</v>
      </c>
      <c r="I58" s="14">
        <f t="shared" si="2"/>
        <v>63.292</v>
      </c>
      <c r="J58" s="26">
        <v>1</v>
      </c>
      <c r="K58" s="26" t="s">
        <v>35</v>
      </c>
      <c r="L58" s="28" t="s">
        <v>573</v>
      </c>
    </row>
    <row r="59" s="1" customFormat="1" ht="15" customHeight="1" spans="1:12">
      <c r="A59" s="12">
        <v>57</v>
      </c>
      <c r="B59" s="20" t="s">
        <v>702</v>
      </c>
      <c r="C59" s="21" t="s">
        <v>701</v>
      </c>
      <c r="D59" s="22" t="s">
        <v>699</v>
      </c>
      <c r="E59" s="23">
        <v>152.3</v>
      </c>
      <c r="F59" s="14">
        <f t="shared" si="0"/>
        <v>30.46</v>
      </c>
      <c r="G59" s="14">
        <v>77.7</v>
      </c>
      <c r="H59" s="14">
        <f t="shared" si="1"/>
        <v>31.08</v>
      </c>
      <c r="I59" s="14">
        <f t="shared" si="2"/>
        <v>61.54</v>
      </c>
      <c r="J59" s="26">
        <v>2</v>
      </c>
      <c r="K59" s="26" t="s">
        <v>35</v>
      </c>
      <c r="L59" s="28" t="s">
        <v>573</v>
      </c>
    </row>
    <row r="60" s="1" customFormat="1" ht="15" customHeight="1" spans="1:12">
      <c r="A60" s="12">
        <v>58</v>
      </c>
      <c r="B60" s="20" t="s">
        <v>703</v>
      </c>
      <c r="C60" s="21" t="s">
        <v>704</v>
      </c>
      <c r="D60" s="22" t="s">
        <v>699</v>
      </c>
      <c r="E60" s="23">
        <v>201.4</v>
      </c>
      <c r="F60" s="14">
        <f t="shared" si="0"/>
        <v>40.28</v>
      </c>
      <c r="G60" s="14">
        <v>78.68</v>
      </c>
      <c r="H60" s="14">
        <f t="shared" si="1"/>
        <v>31.472</v>
      </c>
      <c r="I60" s="14">
        <f t="shared" si="2"/>
        <v>71.752</v>
      </c>
      <c r="J60" s="26">
        <v>1</v>
      </c>
      <c r="K60" s="26" t="s">
        <v>35</v>
      </c>
      <c r="L60" s="28" t="s">
        <v>573</v>
      </c>
    </row>
    <row r="61" s="1" customFormat="1" ht="15" customHeight="1" spans="1:12">
      <c r="A61" s="12">
        <v>59</v>
      </c>
      <c r="B61" s="20" t="s">
        <v>705</v>
      </c>
      <c r="C61" s="21" t="s">
        <v>706</v>
      </c>
      <c r="D61" s="22" t="s">
        <v>699</v>
      </c>
      <c r="E61" s="23">
        <v>148</v>
      </c>
      <c r="F61" s="14">
        <f t="shared" si="0"/>
        <v>29.6</v>
      </c>
      <c r="G61" s="14">
        <v>84.56</v>
      </c>
      <c r="H61" s="14">
        <f t="shared" si="1"/>
        <v>33.824</v>
      </c>
      <c r="I61" s="14">
        <f t="shared" si="2"/>
        <v>63.424</v>
      </c>
      <c r="J61" s="26">
        <v>1</v>
      </c>
      <c r="K61" s="26" t="s">
        <v>35</v>
      </c>
      <c r="L61" s="28" t="s">
        <v>573</v>
      </c>
    </row>
    <row r="62" s="1" customFormat="1" ht="15" customHeight="1" spans="1:12">
      <c r="A62" s="12">
        <v>60</v>
      </c>
      <c r="B62" s="20" t="s">
        <v>707</v>
      </c>
      <c r="C62" s="21" t="s">
        <v>708</v>
      </c>
      <c r="D62" s="22" t="s">
        <v>709</v>
      </c>
      <c r="E62" s="23">
        <v>172.1</v>
      </c>
      <c r="F62" s="14">
        <f t="shared" si="0"/>
        <v>34.42</v>
      </c>
      <c r="G62" s="14">
        <v>88.24</v>
      </c>
      <c r="H62" s="14">
        <f t="shared" si="1"/>
        <v>35.296</v>
      </c>
      <c r="I62" s="14">
        <f t="shared" si="2"/>
        <v>69.716</v>
      </c>
      <c r="J62" s="26">
        <v>1</v>
      </c>
      <c r="K62" s="26" t="s">
        <v>35</v>
      </c>
      <c r="L62" s="28" t="s">
        <v>573</v>
      </c>
    </row>
    <row r="63" s="1" customFormat="1" ht="15" customHeight="1" spans="1:12">
      <c r="A63" s="12">
        <v>61</v>
      </c>
      <c r="B63" s="20" t="s">
        <v>710</v>
      </c>
      <c r="C63" s="21" t="s">
        <v>711</v>
      </c>
      <c r="D63" s="22" t="s">
        <v>709</v>
      </c>
      <c r="E63" s="23">
        <v>182.9</v>
      </c>
      <c r="F63" s="14">
        <f t="shared" si="0"/>
        <v>36.58</v>
      </c>
      <c r="G63" s="14">
        <v>85.68</v>
      </c>
      <c r="H63" s="14">
        <f t="shared" si="1"/>
        <v>34.272</v>
      </c>
      <c r="I63" s="14">
        <f t="shared" si="2"/>
        <v>70.852</v>
      </c>
      <c r="J63" s="26">
        <v>1</v>
      </c>
      <c r="K63" s="26" t="s">
        <v>35</v>
      </c>
      <c r="L63" s="28" t="s">
        <v>573</v>
      </c>
    </row>
    <row r="64" s="1" customFormat="1" ht="15" customHeight="1" spans="1:12">
      <c r="A64" s="12">
        <v>62</v>
      </c>
      <c r="B64" s="20" t="s">
        <v>712</v>
      </c>
      <c r="C64" s="21" t="s">
        <v>713</v>
      </c>
      <c r="D64" s="22" t="s">
        <v>714</v>
      </c>
      <c r="E64" s="23">
        <v>175.2</v>
      </c>
      <c r="F64" s="14">
        <f t="shared" si="0"/>
        <v>35.04</v>
      </c>
      <c r="G64" s="14">
        <v>82.32</v>
      </c>
      <c r="H64" s="14">
        <f t="shared" si="1"/>
        <v>32.928</v>
      </c>
      <c r="I64" s="14">
        <f t="shared" si="2"/>
        <v>67.968</v>
      </c>
      <c r="J64" s="26">
        <v>1</v>
      </c>
      <c r="K64" s="26" t="s">
        <v>35</v>
      </c>
      <c r="L64" s="28" t="s">
        <v>573</v>
      </c>
    </row>
    <row r="65" s="1" customFormat="1" ht="15" customHeight="1" spans="1:12">
      <c r="A65" s="12">
        <v>63</v>
      </c>
      <c r="B65" s="20" t="s">
        <v>715</v>
      </c>
      <c r="C65" s="21" t="s">
        <v>716</v>
      </c>
      <c r="D65" s="22" t="s">
        <v>717</v>
      </c>
      <c r="E65" s="23">
        <v>164.2</v>
      </c>
      <c r="F65" s="14">
        <f t="shared" si="0"/>
        <v>32.84</v>
      </c>
      <c r="G65" s="14">
        <v>80.72</v>
      </c>
      <c r="H65" s="14">
        <f t="shared" si="1"/>
        <v>32.288</v>
      </c>
      <c r="I65" s="14">
        <f t="shared" si="2"/>
        <v>65.128</v>
      </c>
      <c r="J65" s="26">
        <v>1</v>
      </c>
      <c r="K65" s="26" t="s">
        <v>35</v>
      </c>
      <c r="L65" s="28" t="s">
        <v>573</v>
      </c>
    </row>
    <row r="66" s="1" customFormat="1" ht="15" customHeight="1" spans="1:12">
      <c r="A66" s="12">
        <v>64</v>
      </c>
      <c r="B66" s="20" t="s">
        <v>718</v>
      </c>
      <c r="C66" s="21" t="s">
        <v>719</v>
      </c>
      <c r="D66" s="22" t="s">
        <v>720</v>
      </c>
      <c r="E66" s="23">
        <v>144.2</v>
      </c>
      <c r="F66" s="14">
        <f t="shared" si="0"/>
        <v>28.84</v>
      </c>
      <c r="G66" s="14">
        <v>70.52</v>
      </c>
      <c r="H66" s="14">
        <f t="shared" si="1"/>
        <v>28.208</v>
      </c>
      <c r="I66" s="14">
        <f t="shared" si="2"/>
        <v>57.048</v>
      </c>
      <c r="J66" s="26">
        <v>1</v>
      </c>
      <c r="K66" s="26" t="s">
        <v>35</v>
      </c>
      <c r="L66" s="28" t="s">
        <v>573</v>
      </c>
    </row>
    <row r="67" s="1" customFormat="1" ht="15" customHeight="1" spans="1:12">
      <c r="A67" s="12">
        <v>65</v>
      </c>
      <c r="B67" s="20" t="s">
        <v>721</v>
      </c>
      <c r="C67" s="21" t="s">
        <v>722</v>
      </c>
      <c r="D67" s="22" t="s">
        <v>720</v>
      </c>
      <c r="E67" s="23">
        <v>197.5</v>
      </c>
      <c r="F67" s="14">
        <f t="shared" ref="F67:F88" si="3">E67/3*0.6</f>
        <v>39.5</v>
      </c>
      <c r="G67" s="14">
        <v>80.3</v>
      </c>
      <c r="H67" s="14">
        <f t="shared" ref="H67:H88" si="4">G67*0.4</f>
        <v>32.12</v>
      </c>
      <c r="I67" s="14">
        <f t="shared" ref="I67:I88" si="5">F67+H67</f>
        <v>71.62</v>
      </c>
      <c r="J67" s="26">
        <v>1</v>
      </c>
      <c r="K67" s="26" t="s">
        <v>35</v>
      </c>
      <c r="L67" s="28" t="s">
        <v>573</v>
      </c>
    </row>
    <row r="68" s="1" customFormat="1" ht="15" customHeight="1" spans="1:12">
      <c r="A68" s="12">
        <v>66</v>
      </c>
      <c r="B68" s="20" t="s">
        <v>723</v>
      </c>
      <c r="C68" s="21" t="s">
        <v>724</v>
      </c>
      <c r="D68" s="22" t="s">
        <v>720</v>
      </c>
      <c r="E68" s="23">
        <v>203.5</v>
      </c>
      <c r="F68" s="14">
        <f t="shared" si="3"/>
        <v>40.7</v>
      </c>
      <c r="G68" s="14">
        <v>79</v>
      </c>
      <c r="H68" s="14">
        <f t="shared" si="4"/>
        <v>31.6</v>
      </c>
      <c r="I68" s="14">
        <f t="shared" si="5"/>
        <v>72.3</v>
      </c>
      <c r="J68" s="26">
        <v>1</v>
      </c>
      <c r="K68" s="26" t="s">
        <v>35</v>
      </c>
      <c r="L68" s="28" t="s">
        <v>573</v>
      </c>
    </row>
    <row r="69" s="1" customFormat="1" ht="15" customHeight="1" spans="1:12">
      <c r="A69" s="12">
        <v>67</v>
      </c>
      <c r="B69" s="29" t="s">
        <v>725</v>
      </c>
      <c r="C69" s="13" t="s">
        <v>726</v>
      </c>
      <c r="D69" s="13" t="s">
        <v>727</v>
      </c>
      <c r="E69" s="30">
        <v>177.8</v>
      </c>
      <c r="F69" s="14">
        <f t="shared" si="3"/>
        <v>35.56</v>
      </c>
      <c r="G69" s="14">
        <v>85.02</v>
      </c>
      <c r="H69" s="14">
        <f t="shared" si="4"/>
        <v>34.008</v>
      </c>
      <c r="I69" s="14">
        <f t="shared" si="5"/>
        <v>69.568</v>
      </c>
      <c r="J69" s="26">
        <v>1</v>
      </c>
      <c r="K69" s="26" t="s">
        <v>35</v>
      </c>
      <c r="L69" s="28" t="s">
        <v>573</v>
      </c>
    </row>
    <row r="70" s="1" customFormat="1" ht="15" customHeight="1" spans="1:12">
      <c r="A70" s="12">
        <v>68</v>
      </c>
      <c r="B70" s="12" t="s">
        <v>728</v>
      </c>
      <c r="C70" s="13" t="s">
        <v>729</v>
      </c>
      <c r="D70" s="13" t="s">
        <v>727</v>
      </c>
      <c r="E70" s="14">
        <v>155.5</v>
      </c>
      <c r="F70" s="14">
        <f t="shared" si="3"/>
        <v>31.1</v>
      </c>
      <c r="G70" s="14">
        <v>72</v>
      </c>
      <c r="H70" s="14">
        <f t="shared" si="4"/>
        <v>28.8</v>
      </c>
      <c r="I70" s="14">
        <f t="shared" si="5"/>
        <v>59.9</v>
      </c>
      <c r="J70" s="26">
        <v>1</v>
      </c>
      <c r="K70" s="26" t="s">
        <v>35</v>
      </c>
      <c r="L70" s="28" t="s">
        <v>573</v>
      </c>
    </row>
    <row r="71" s="1" customFormat="1" ht="15" customHeight="1" spans="1:12">
      <c r="A71" s="12">
        <v>69</v>
      </c>
      <c r="B71" s="12" t="s">
        <v>730</v>
      </c>
      <c r="C71" s="13" t="s">
        <v>731</v>
      </c>
      <c r="D71" s="13" t="s">
        <v>727</v>
      </c>
      <c r="E71" s="14">
        <v>185.6</v>
      </c>
      <c r="F71" s="14">
        <f t="shared" si="3"/>
        <v>37.12</v>
      </c>
      <c r="G71" s="14">
        <v>80.7</v>
      </c>
      <c r="H71" s="14">
        <f t="shared" si="4"/>
        <v>32.28</v>
      </c>
      <c r="I71" s="14">
        <f t="shared" si="5"/>
        <v>69.4</v>
      </c>
      <c r="J71" s="26">
        <v>1</v>
      </c>
      <c r="K71" s="26" t="s">
        <v>35</v>
      </c>
      <c r="L71" s="28" t="s">
        <v>573</v>
      </c>
    </row>
    <row r="72" s="1" customFormat="1" ht="15" customHeight="1" spans="1:12">
      <c r="A72" s="12">
        <v>70</v>
      </c>
      <c r="B72" s="18" t="s">
        <v>732</v>
      </c>
      <c r="C72" s="13" t="s">
        <v>733</v>
      </c>
      <c r="D72" s="18" t="s">
        <v>734</v>
      </c>
      <c r="E72" s="19">
        <v>183.5</v>
      </c>
      <c r="F72" s="14">
        <f t="shared" si="3"/>
        <v>36.7</v>
      </c>
      <c r="G72" s="19">
        <v>83.6</v>
      </c>
      <c r="H72" s="14">
        <f t="shared" si="4"/>
        <v>33.44</v>
      </c>
      <c r="I72" s="14">
        <f t="shared" si="5"/>
        <v>70.14</v>
      </c>
      <c r="J72" s="26">
        <v>1</v>
      </c>
      <c r="K72" s="26" t="s">
        <v>35</v>
      </c>
      <c r="L72" s="28" t="s">
        <v>573</v>
      </c>
    </row>
    <row r="73" s="1" customFormat="1" ht="15" customHeight="1" spans="1:12">
      <c r="A73" s="12">
        <v>71</v>
      </c>
      <c r="B73" s="18" t="s">
        <v>735</v>
      </c>
      <c r="C73" s="13" t="s">
        <v>736</v>
      </c>
      <c r="D73" s="18" t="s">
        <v>734</v>
      </c>
      <c r="E73" s="19">
        <v>188.5</v>
      </c>
      <c r="F73" s="14">
        <f t="shared" si="3"/>
        <v>37.7</v>
      </c>
      <c r="G73" s="19">
        <v>84.6</v>
      </c>
      <c r="H73" s="14">
        <f t="shared" si="4"/>
        <v>33.84</v>
      </c>
      <c r="I73" s="14">
        <f t="shared" si="5"/>
        <v>71.54</v>
      </c>
      <c r="J73" s="26">
        <v>1</v>
      </c>
      <c r="K73" s="26" t="s">
        <v>35</v>
      </c>
      <c r="L73" s="28" t="s">
        <v>573</v>
      </c>
    </row>
    <row r="74" s="1" customFormat="1" ht="15" customHeight="1" spans="1:12">
      <c r="A74" s="12">
        <v>72</v>
      </c>
      <c r="B74" s="18" t="s">
        <v>737</v>
      </c>
      <c r="C74" s="13" t="s">
        <v>738</v>
      </c>
      <c r="D74" s="18" t="s">
        <v>734</v>
      </c>
      <c r="E74" s="19">
        <v>200.5</v>
      </c>
      <c r="F74" s="14">
        <f t="shared" si="3"/>
        <v>40.1</v>
      </c>
      <c r="G74" s="19">
        <v>81.7</v>
      </c>
      <c r="H74" s="14">
        <f t="shared" si="4"/>
        <v>32.68</v>
      </c>
      <c r="I74" s="14">
        <f t="shared" si="5"/>
        <v>72.78</v>
      </c>
      <c r="J74" s="26">
        <v>1</v>
      </c>
      <c r="K74" s="26" t="s">
        <v>35</v>
      </c>
      <c r="L74" s="28" t="s">
        <v>573</v>
      </c>
    </row>
    <row r="75" s="1" customFormat="1" ht="15" customHeight="1" spans="1:12">
      <c r="A75" s="12">
        <v>73</v>
      </c>
      <c r="B75" s="18" t="s">
        <v>739</v>
      </c>
      <c r="C75" s="13" t="s">
        <v>740</v>
      </c>
      <c r="D75" s="18" t="s">
        <v>734</v>
      </c>
      <c r="E75" s="19">
        <v>183</v>
      </c>
      <c r="F75" s="14">
        <f t="shared" si="3"/>
        <v>36.6</v>
      </c>
      <c r="G75" s="19">
        <v>80</v>
      </c>
      <c r="H75" s="14">
        <f t="shared" si="4"/>
        <v>32</v>
      </c>
      <c r="I75" s="14">
        <f t="shared" si="5"/>
        <v>68.6</v>
      </c>
      <c r="J75" s="26">
        <v>1</v>
      </c>
      <c r="K75" s="26" t="s">
        <v>35</v>
      </c>
      <c r="L75" s="28" t="s">
        <v>573</v>
      </c>
    </row>
    <row r="76" s="1" customFormat="1" ht="15" customHeight="1" spans="1:12">
      <c r="A76" s="12">
        <v>74</v>
      </c>
      <c r="B76" s="18" t="s">
        <v>741</v>
      </c>
      <c r="C76" s="13" t="s">
        <v>742</v>
      </c>
      <c r="D76" s="18" t="s">
        <v>734</v>
      </c>
      <c r="E76" s="19">
        <v>178</v>
      </c>
      <c r="F76" s="14">
        <f t="shared" si="3"/>
        <v>35.6</v>
      </c>
      <c r="G76" s="19">
        <v>79.8</v>
      </c>
      <c r="H76" s="14">
        <f t="shared" si="4"/>
        <v>31.92</v>
      </c>
      <c r="I76" s="14">
        <f t="shared" si="5"/>
        <v>67.52</v>
      </c>
      <c r="J76" s="26">
        <v>1</v>
      </c>
      <c r="K76" s="26" t="s">
        <v>35</v>
      </c>
      <c r="L76" s="28" t="s">
        <v>573</v>
      </c>
    </row>
    <row r="77" s="1" customFormat="1" ht="15" customHeight="1" spans="1:12">
      <c r="A77" s="12">
        <v>75</v>
      </c>
      <c r="B77" s="18" t="s">
        <v>743</v>
      </c>
      <c r="C77" s="13" t="s">
        <v>744</v>
      </c>
      <c r="D77" s="18" t="s">
        <v>745</v>
      </c>
      <c r="E77" s="19">
        <v>167</v>
      </c>
      <c r="F77" s="14">
        <f t="shared" si="3"/>
        <v>33.4</v>
      </c>
      <c r="G77" s="19">
        <v>79.8</v>
      </c>
      <c r="H77" s="14">
        <f t="shared" si="4"/>
        <v>31.92</v>
      </c>
      <c r="I77" s="14">
        <f t="shared" si="5"/>
        <v>65.32</v>
      </c>
      <c r="J77" s="26">
        <v>1</v>
      </c>
      <c r="K77" s="26" t="s">
        <v>35</v>
      </c>
      <c r="L77" s="28" t="s">
        <v>573</v>
      </c>
    </row>
    <row r="78" s="1" customFormat="1" ht="15" customHeight="1" spans="1:12">
      <c r="A78" s="12">
        <v>76</v>
      </c>
      <c r="B78" s="18" t="s">
        <v>746</v>
      </c>
      <c r="C78" s="13" t="s">
        <v>747</v>
      </c>
      <c r="D78" s="18" t="s">
        <v>745</v>
      </c>
      <c r="E78" s="19">
        <v>174.5</v>
      </c>
      <c r="F78" s="14">
        <f t="shared" si="3"/>
        <v>34.9</v>
      </c>
      <c r="G78" s="19">
        <v>78</v>
      </c>
      <c r="H78" s="14">
        <f t="shared" si="4"/>
        <v>31.2</v>
      </c>
      <c r="I78" s="14">
        <f t="shared" si="5"/>
        <v>66.1</v>
      </c>
      <c r="J78" s="26">
        <v>1</v>
      </c>
      <c r="K78" s="26" t="s">
        <v>35</v>
      </c>
      <c r="L78" s="28" t="s">
        <v>573</v>
      </c>
    </row>
    <row r="79" s="1" customFormat="1" ht="15" customHeight="1" spans="1:12">
      <c r="A79" s="12">
        <v>77</v>
      </c>
      <c r="B79" s="18" t="s">
        <v>748</v>
      </c>
      <c r="C79" s="13" t="s">
        <v>749</v>
      </c>
      <c r="D79" s="18" t="s">
        <v>745</v>
      </c>
      <c r="E79" s="19">
        <v>182.2</v>
      </c>
      <c r="F79" s="14">
        <f t="shared" si="3"/>
        <v>36.44</v>
      </c>
      <c r="G79" s="19">
        <v>72.38</v>
      </c>
      <c r="H79" s="14">
        <f t="shared" si="4"/>
        <v>28.952</v>
      </c>
      <c r="I79" s="14">
        <f t="shared" si="5"/>
        <v>65.392</v>
      </c>
      <c r="J79" s="26">
        <v>1</v>
      </c>
      <c r="K79" s="26" t="s">
        <v>35</v>
      </c>
      <c r="L79" s="28" t="s">
        <v>573</v>
      </c>
    </row>
    <row r="80" s="1" customFormat="1" ht="15" customHeight="1" spans="1:12">
      <c r="A80" s="12">
        <v>78</v>
      </c>
      <c r="B80" s="18" t="s">
        <v>750</v>
      </c>
      <c r="C80" s="13" t="s">
        <v>751</v>
      </c>
      <c r="D80" s="18" t="s">
        <v>752</v>
      </c>
      <c r="E80" s="31">
        <v>192</v>
      </c>
      <c r="F80" s="14">
        <f t="shared" si="3"/>
        <v>38.4</v>
      </c>
      <c r="G80" s="19">
        <v>77</v>
      </c>
      <c r="H80" s="14">
        <f t="shared" si="4"/>
        <v>30.8</v>
      </c>
      <c r="I80" s="14">
        <f t="shared" si="5"/>
        <v>69.2</v>
      </c>
      <c r="J80" s="26">
        <v>1</v>
      </c>
      <c r="K80" s="26" t="s">
        <v>35</v>
      </c>
      <c r="L80" s="28" t="s">
        <v>573</v>
      </c>
    </row>
    <row r="81" s="1" customFormat="1" ht="15" customHeight="1" spans="1:12">
      <c r="A81" s="12">
        <v>79</v>
      </c>
      <c r="B81" s="18" t="s">
        <v>753</v>
      </c>
      <c r="C81" s="13" t="s">
        <v>754</v>
      </c>
      <c r="D81" s="18" t="s">
        <v>752</v>
      </c>
      <c r="E81" s="31">
        <v>185.5</v>
      </c>
      <c r="F81" s="14">
        <f t="shared" si="3"/>
        <v>37.1</v>
      </c>
      <c r="G81" s="19">
        <v>81.9</v>
      </c>
      <c r="H81" s="14">
        <f t="shared" si="4"/>
        <v>32.76</v>
      </c>
      <c r="I81" s="14">
        <f t="shared" si="5"/>
        <v>69.86</v>
      </c>
      <c r="J81" s="26">
        <v>1</v>
      </c>
      <c r="K81" s="26" t="s">
        <v>35</v>
      </c>
      <c r="L81" s="28" t="s">
        <v>573</v>
      </c>
    </row>
    <row r="82" s="1" customFormat="1" ht="15" customHeight="1" spans="1:12">
      <c r="A82" s="12">
        <v>80</v>
      </c>
      <c r="B82" s="18" t="s">
        <v>755</v>
      </c>
      <c r="C82" s="13" t="s">
        <v>756</v>
      </c>
      <c r="D82" s="18" t="s">
        <v>752</v>
      </c>
      <c r="E82" s="31">
        <v>201</v>
      </c>
      <c r="F82" s="14">
        <f t="shared" si="3"/>
        <v>40.2</v>
      </c>
      <c r="G82" s="19">
        <v>85.1</v>
      </c>
      <c r="H82" s="14">
        <f t="shared" si="4"/>
        <v>34.04</v>
      </c>
      <c r="I82" s="14">
        <f t="shared" si="5"/>
        <v>74.24</v>
      </c>
      <c r="J82" s="26">
        <v>1</v>
      </c>
      <c r="K82" s="26" t="s">
        <v>35</v>
      </c>
      <c r="L82" s="28" t="s">
        <v>573</v>
      </c>
    </row>
    <row r="83" s="1" customFormat="1" ht="15" customHeight="1" spans="1:12">
      <c r="A83" s="12">
        <v>81</v>
      </c>
      <c r="B83" s="18" t="s">
        <v>757</v>
      </c>
      <c r="C83" s="13" t="s">
        <v>758</v>
      </c>
      <c r="D83" s="18" t="s">
        <v>759</v>
      </c>
      <c r="E83" s="19">
        <v>177</v>
      </c>
      <c r="F83" s="14">
        <f t="shared" si="3"/>
        <v>35.4</v>
      </c>
      <c r="G83" s="19">
        <v>78.74</v>
      </c>
      <c r="H83" s="14">
        <f t="shared" si="4"/>
        <v>31.496</v>
      </c>
      <c r="I83" s="14">
        <f t="shared" si="5"/>
        <v>66.896</v>
      </c>
      <c r="J83" s="26">
        <v>1</v>
      </c>
      <c r="K83" s="26" t="s">
        <v>35</v>
      </c>
      <c r="L83" s="28" t="s">
        <v>573</v>
      </c>
    </row>
    <row r="84" s="1" customFormat="1" ht="15" customHeight="1" spans="1:12">
      <c r="A84" s="12">
        <v>82</v>
      </c>
      <c r="B84" s="18" t="s">
        <v>760</v>
      </c>
      <c r="C84" s="13" t="s">
        <v>761</v>
      </c>
      <c r="D84" s="18" t="s">
        <v>759</v>
      </c>
      <c r="E84" s="19">
        <v>190</v>
      </c>
      <c r="F84" s="14">
        <f t="shared" si="3"/>
        <v>38</v>
      </c>
      <c r="G84" s="19">
        <v>83.94</v>
      </c>
      <c r="H84" s="14">
        <f t="shared" si="4"/>
        <v>33.576</v>
      </c>
      <c r="I84" s="14">
        <f t="shared" si="5"/>
        <v>71.576</v>
      </c>
      <c r="J84" s="26">
        <v>1</v>
      </c>
      <c r="K84" s="26" t="s">
        <v>35</v>
      </c>
      <c r="L84" s="28" t="s">
        <v>573</v>
      </c>
    </row>
    <row r="85" s="1" customFormat="1" ht="15" customHeight="1" spans="1:12">
      <c r="A85" s="12">
        <v>83</v>
      </c>
      <c r="B85" s="18" t="s">
        <v>762</v>
      </c>
      <c r="C85" s="13" t="s">
        <v>763</v>
      </c>
      <c r="D85" s="18" t="s">
        <v>764</v>
      </c>
      <c r="E85" s="19">
        <v>183</v>
      </c>
      <c r="F85" s="14">
        <f t="shared" si="3"/>
        <v>36.6</v>
      </c>
      <c r="G85" s="19">
        <v>85.66</v>
      </c>
      <c r="H85" s="14">
        <f t="shared" si="4"/>
        <v>34.264</v>
      </c>
      <c r="I85" s="14">
        <f t="shared" si="5"/>
        <v>70.864</v>
      </c>
      <c r="J85" s="26">
        <v>1</v>
      </c>
      <c r="K85" s="26" t="s">
        <v>35</v>
      </c>
      <c r="L85" s="28" t="s">
        <v>573</v>
      </c>
    </row>
    <row r="86" s="1" customFormat="1" ht="15" customHeight="1" spans="1:12">
      <c r="A86" s="12">
        <v>84</v>
      </c>
      <c r="B86" s="18" t="s">
        <v>765</v>
      </c>
      <c r="C86" s="13" t="s">
        <v>766</v>
      </c>
      <c r="D86" s="18" t="s">
        <v>767</v>
      </c>
      <c r="E86" s="19">
        <v>174</v>
      </c>
      <c r="F86" s="14">
        <f t="shared" si="3"/>
        <v>34.8</v>
      </c>
      <c r="G86" s="19">
        <v>81.7</v>
      </c>
      <c r="H86" s="14">
        <f t="shared" si="4"/>
        <v>32.68</v>
      </c>
      <c r="I86" s="14">
        <f t="shared" si="5"/>
        <v>67.48</v>
      </c>
      <c r="J86" s="26">
        <v>1</v>
      </c>
      <c r="K86" s="26" t="s">
        <v>35</v>
      </c>
      <c r="L86" s="28" t="s">
        <v>573</v>
      </c>
    </row>
    <row r="87" s="1" customFormat="1" ht="15" customHeight="1" spans="1:12">
      <c r="A87" s="12">
        <v>85</v>
      </c>
      <c r="B87" s="18" t="s">
        <v>768</v>
      </c>
      <c r="C87" s="13" t="s">
        <v>769</v>
      </c>
      <c r="D87" s="18" t="s">
        <v>770</v>
      </c>
      <c r="E87" s="19">
        <v>199.5</v>
      </c>
      <c r="F87" s="14">
        <f t="shared" si="3"/>
        <v>39.9</v>
      </c>
      <c r="G87" s="19">
        <v>86.88</v>
      </c>
      <c r="H87" s="14">
        <f t="shared" si="4"/>
        <v>34.752</v>
      </c>
      <c r="I87" s="14">
        <f t="shared" si="5"/>
        <v>74.652</v>
      </c>
      <c r="J87" s="26">
        <v>1</v>
      </c>
      <c r="K87" s="26" t="s">
        <v>35</v>
      </c>
      <c r="L87" s="28" t="s">
        <v>573</v>
      </c>
    </row>
    <row r="88" s="1" customFormat="1" ht="15" customHeight="1" spans="1:12">
      <c r="A88" s="12">
        <v>86</v>
      </c>
      <c r="B88" s="18" t="s">
        <v>771</v>
      </c>
      <c r="C88" s="13" t="s">
        <v>772</v>
      </c>
      <c r="D88" s="18" t="s">
        <v>773</v>
      </c>
      <c r="E88" s="19">
        <v>187.5</v>
      </c>
      <c r="F88" s="14">
        <f t="shared" si="3"/>
        <v>37.5</v>
      </c>
      <c r="G88" s="19">
        <v>82.9</v>
      </c>
      <c r="H88" s="14">
        <f t="shared" si="4"/>
        <v>33.16</v>
      </c>
      <c r="I88" s="14">
        <f t="shared" si="5"/>
        <v>70.66</v>
      </c>
      <c r="J88" s="26">
        <v>1</v>
      </c>
      <c r="K88" s="26" t="s">
        <v>35</v>
      </c>
      <c r="L88" s="28" t="s">
        <v>573</v>
      </c>
    </row>
  </sheetData>
  <autoFilter xmlns:etc="http://www.wps.cn/officeDocument/2017/etCustomData" ref="A1:K88" etc:filterBottomFollowUsedRange="0">
    <extLst/>
  </autoFilter>
  <sortState ref="A1:AA255">
    <sortCondition ref="C1:C255"/>
    <sortCondition ref="I1:I255" descending="1"/>
  </sortState>
  <mergeCells count="1">
    <mergeCell ref="A1:L1"/>
  </mergeCells>
  <dataValidations count="1">
    <dataValidation allowBlank="1" showInputMessage="1" showErrorMessage="1" promptTitle="笔试总成绩" prompt="笔试总成绩=行测+综应" sqref="E88 E4:E37 E45:E46 E63:E86"/>
  </dataValidations>
  <pageMargins left="0.511805555555556" right="0.393055555555556" top="0.66875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8" sqref="D8"/>
    </sheetView>
  </sheetViews>
  <sheetFormatPr defaultColWidth="9" defaultRowHeight="13.5" outlineLevelCol="5"/>
  <sheetData>
    <row r="1" spans="1:4">
      <c r="A1" t="s">
        <v>12</v>
      </c>
      <c r="B1" t="s">
        <v>13</v>
      </c>
      <c r="C1" t="s">
        <v>21</v>
      </c>
      <c r="D1" t="s">
        <v>22</v>
      </c>
    </row>
    <row r="2" spans="1:6">
      <c r="A2" t="s">
        <v>774</v>
      </c>
      <c r="B2" t="s">
        <v>775</v>
      </c>
      <c r="C2" t="s">
        <v>35</v>
      </c>
      <c r="D2" t="s">
        <v>36</v>
      </c>
      <c r="F2" t="s">
        <v>776</v>
      </c>
    </row>
    <row r="3" spans="1:6">
      <c r="A3" t="s">
        <v>52</v>
      </c>
      <c r="B3" t="s">
        <v>777</v>
      </c>
      <c r="C3" t="s">
        <v>179</v>
      </c>
      <c r="D3" t="s">
        <v>778</v>
      </c>
      <c r="F3" t="s">
        <v>779</v>
      </c>
    </row>
    <row r="4" spans="1:6">
      <c r="A4" t="s">
        <v>30</v>
      </c>
      <c r="B4" t="s">
        <v>780</v>
      </c>
      <c r="C4" t="s">
        <v>224</v>
      </c>
      <c r="D4" t="s">
        <v>179</v>
      </c>
      <c r="F4" t="s">
        <v>781</v>
      </c>
    </row>
    <row r="5" spans="1:6">
      <c r="A5" t="s">
        <v>782</v>
      </c>
      <c r="B5" t="s">
        <v>783</v>
      </c>
      <c r="F5" t="s">
        <v>784</v>
      </c>
    </row>
    <row r="6" spans="1:6">
      <c r="A6" t="s">
        <v>785</v>
      </c>
      <c r="B6" t="s">
        <v>786</v>
      </c>
      <c r="F6" t="s">
        <v>787</v>
      </c>
    </row>
    <row r="7" spans="2:6">
      <c r="B7" t="s">
        <v>788</v>
      </c>
      <c r="F7" t="s">
        <v>789</v>
      </c>
    </row>
    <row r="8" spans="2:6">
      <c r="B8" t="s">
        <v>790</v>
      </c>
      <c r="F8" t="s">
        <v>791</v>
      </c>
    </row>
    <row r="9" spans="2:6">
      <c r="B9" t="s">
        <v>792</v>
      </c>
      <c r="F9" t="s">
        <v>793</v>
      </c>
    </row>
    <row r="10" spans="2:6">
      <c r="B10" t="s">
        <v>794</v>
      </c>
      <c r="F10" t="s">
        <v>553</v>
      </c>
    </row>
    <row r="11" spans="2:6">
      <c r="B11" t="s">
        <v>795</v>
      </c>
      <c r="F11" t="s">
        <v>796</v>
      </c>
    </row>
    <row r="12" spans="2:6">
      <c r="B12" t="s">
        <v>797</v>
      </c>
      <c r="F12" t="s">
        <v>798</v>
      </c>
    </row>
    <row r="13" spans="2:6">
      <c r="B13" t="s">
        <v>799</v>
      </c>
      <c r="F13" t="s">
        <v>800</v>
      </c>
    </row>
    <row r="14" spans="2:2">
      <c r="B14" t="s">
        <v>801</v>
      </c>
    </row>
    <row r="15" spans="2:2">
      <c r="B15" t="s">
        <v>802</v>
      </c>
    </row>
    <row r="16" spans="2:2">
      <c r="B16" t="s">
        <v>803</v>
      </c>
    </row>
    <row r="17" spans="2:2">
      <c r="B17" t="s">
        <v>804</v>
      </c>
    </row>
    <row r="18" spans="2:2">
      <c r="B18" t="s">
        <v>805</v>
      </c>
    </row>
    <row r="19" spans="2:2">
      <c r="B19" t="s">
        <v>806</v>
      </c>
    </row>
    <row r="20" spans="2:2">
      <c r="B20" t="s">
        <v>807</v>
      </c>
    </row>
    <row r="21" spans="2:2">
      <c r="B21" t="s">
        <v>808</v>
      </c>
    </row>
    <row r="22" spans="2:2">
      <c r="B22" t="s">
        <v>809</v>
      </c>
    </row>
    <row r="23" spans="2:2">
      <c r="B23" t="s">
        <v>810</v>
      </c>
    </row>
    <row r="24" spans="2:2">
      <c r="B24" t="s">
        <v>811</v>
      </c>
    </row>
    <row r="25" spans="2:2">
      <c r="B25" t="s">
        <v>812</v>
      </c>
    </row>
    <row r="26" spans="2:2">
      <c r="B26" t="s">
        <v>813</v>
      </c>
    </row>
    <row r="27" spans="2:2">
      <c r="B27" t="s">
        <v>67</v>
      </c>
    </row>
    <row r="28" spans="2:2">
      <c r="B28" t="s">
        <v>145</v>
      </c>
    </row>
    <row r="29" spans="2:2">
      <c r="B29" t="s">
        <v>814</v>
      </c>
    </row>
    <row r="30" spans="2:2">
      <c r="B30" t="s">
        <v>109</v>
      </c>
    </row>
    <row r="31" spans="2:2">
      <c r="B31" t="s">
        <v>815</v>
      </c>
    </row>
    <row r="32" spans="2:2">
      <c r="B32" t="s">
        <v>164</v>
      </c>
    </row>
    <row r="33" spans="2:2">
      <c r="B33" t="s">
        <v>73</v>
      </c>
    </row>
    <row r="34" spans="2:2">
      <c r="B34" t="s">
        <v>81</v>
      </c>
    </row>
    <row r="35" spans="2:2">
      <c r="B35" t="s">
        <v>361</v>
      </c>
    </row>
    <row r="36" spans="2:2">
      <c r="B36" t="s">
        <v>816</v>
      </c>
    </row>
    <row r="37" spans="2:2">
      <c r="B37" t="s">
        <v>53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资格复审结果 (备份)</vt:lpstr>
      <vt:lpstr>体检人员名单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洪水滔天</cp:lastModifiedBy>
  <cp:revision>0</cp:revision>
  <dcterms:created xsi:type="dcterms:W3CDTF">2022-10-21T07:19:00Z</dcterms:created>
  <dcterms:modified xsi:type="dcterms:W3CDTF">2025-06-23T02:24:43Z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DC1CB347761A4D6499884207976CDDB9_13</vt:lpwstr>
  </property>
  <property fmtid="{D5CDD505-2E9C-101B-9397-08002B2CF9AE}" pid="3" name="KSOProductBuildVer">
    <vt:lpwstr>2052-12.1.0.21541</vt:lpwstr>
  </property>
</Properties>
</file>