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5" windowHeight="6855"/>
  </bookViews>
  <sheets>
    <sheet name="Sheet1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3" l="1"/>
  <c r="C94" i="3"/>
  <c r="B94" i="3"/>
  <c r="F93" i="3"/>
  <c r="C93" i="3"/>
  <c r="B93" i="3"/>
  <c r="F92" i="3"/>
  <c r="C92" i="3"/>
  <c r="B92" i="3"/>
  <c r="F91" i="3"/>
  <c r="C91" i="3"/>
  <c r="B91" i="3"/>
  <c r="F90" i="3"/>
  <c r="C90" i="3"/>
  <c r="B90" i="3"/>
  <c r="F89" i="3"/>
  <c r="C89" i="3"/>
  <c r="B89" i="3"/>
  <c r="F88" i="3"/>
  <c r="C88" i="3"/>
  <c r="B88" i="3"/>
  <c r="F87" i="3"/>
  <c r="C87" i="3"/>
  <c r="B87" i="3"/>
  <c r="F86" i="3"/>
  <c r="C86" i="3"/>
  <c r="B86" i="3"/>
  <c r="F85" i="3"/>
  <c r="C85" i="3"/>
  <c r="B85" i="3"/>
  <c r="F84" i="3"/>
  <c r="C84" i="3"/>
  <c r="B84" i="3"/>
  <c r="F83" i="3"/>
  <c r="C83" i="3"/>
  <c r="B83" i="3"/>
  <c r="F82" i="3"/>
  <c r="C82" i="3"/>
  <c r="B82" i="3"/>
  <c r="F81" i="3"/>
  <c r="C81" i="3"/>
  <c r="B81" i="3"/>
  <c r="F80" i="3"/>
  <c r="C80" i="3"/>
  <c r="B80" i="3"/>
  <c r="F79" i="3"/>
  <c r="C79" i="3"/>
  <c r="B79" i="3"/>
  <c r="F78" i="3"/>
  <c r="C78" i="3"/>
  <c r="B78" i="3"/>
  <c r="F77" i="3"/>
  <c r="C77" i="3"/>
  <c r="B77" i="3"/>
  <c r="F76" i="3"/>
  <c r="C76" i="3"/>
  <c r="B76" i="3"/>
  <c r="F75" i="3"/>
  <c r="C75" i="3"/>
  <c r="B75" i="3"/>
  <c r="F74" i="3"/>
  <c r="C74" i="3"/>
  <c r="B74" i="3"/>
  <c r="F73" i="3"/>
  <c r="C73" i="3"/>
  <c r="B73" i="3"/>
  <c r="F72" i="3"/>
  <c r="C72" i="3"/>
  <c r="B72" i="3"/>
  <c r="F71" i="3"/>
  <c r="C71" i="3"/>
  <c r="B71" i="3"/>
  <c r="F70" i="3"/>
  <c r="C70" i="3"/>
  <c r="B70" i="3"/>
  <c r="F69" i="3"/>
  <c r="C69" i="3"/>
  <c r="B69" i="3"/>
  <c r="F68" i="3"/>
  <c r="C68" i="3"/>
  <c r="B68" i="3"/>
  <c r="F67" i="3"/>
  <c r="C67" i="3"/>
  <c r="B67" i="3"/>
  <c r="F66" i="3"/>
  <c r="C66" i="3"/>
  <c r="B66" i="3"/>
  <c r="F65" i="3"/>
  <c r="C65" i="3"/>
  <c r="B65" i="3"/>
  <c r="F64" i="3"/>
  <c r="C64" i="3"/>
  <c r="B64" i="3"/>
  <c r="F63" i="3"/>
  <c r="C63" i="3"/>
  <c r="B63" i="3"/>
  <c r="F62" i="3"/>
  <c r="C62" i="3"/>
  <c r="B62" i="3"/>
  <c r="F61" i="3"/>
  <c r="C61" i="3"/>
  <c r="B61" i="3"/>
  <c r="F60" i="3"/>
  <c r="C60" i="3"/>
  <c r="B60" i="3"/>
  <c r="F59" i="3"/>
  <c r="C59" i="3"/>
  <c r="B59" i="3"/>
  <c r="F58" i="3"/>
  <c r="C58" i="3"/>
  <c r="B58" i="3"/>
  <c r="F57" i="3"/>
  <c r="C57" i="3"/>
  <c r="B57" i="3"/>
  <c r="F56" i="3"/>
  <c r="C56" i="3"/>
  <c r="B56" i="3"/>
  <c r="F55" i="3"/>
  <c r="C55" i="3"/>
  <c r="B55" i="3"/>
  <c r="F54" i="3"/>
  <c r="C54" i="3"/>
  <c r="B54" i="3"/>
  <c r="F53" i="3"/>
  <c r="C53" i="3"/>
  <c r="B53" i="3"/>
  <c r="F52" i="3"/>
  <c r="C52" i="3"/>
  <c r="B52" i="3"/>
  <c r="F51" i="3"/>
  <c r="C51" i="3"/>
  <c r="B51" i="3"/>
  <c r="F50" i="3"/>
  <c r="C50" i="3"/>
  <c r="B50" i="3"/>
  <c r="F49" i="3"/>
  <c r="C49" i="3"/>
  <c r="B49" i="3"/>
  <c r="F48" i="3"/>
  <c r="C48" i="3"/>
  <c r="B48" i="3"/>
  <c r="F47" i="3"/>
  <c r="C47" i="3"/>
  <c r="B47" i="3"/>
  <c r="F46" i="3"/>
  <c r="C46" i="3"/>
  <c r="B46" i="3"/>
  <c r="F45" i="3"/>
  <c r="C45" i="3"/>
  <c r="B45" i="3"/>
  <c r="F44" i="3"/>
  <c r="C44" i="3"/>
  <c r="B44" i="3"/>
  <c r="F43" i="3"/>
  <c r="C43" i="3"/>
  <c r="B43" i="3"/>
  <c r="F42" i="3"/>
  <c r="C42" i="3"/>
  <c r="B42" i="3"/>
  <c r="F41" i="3"/>
  <c r="C41" i="3"/>
  <c r="B41" i="3"/>
  <c r="F40" i="3"/>
  <c r="C40" i="3"/>
  <c r="B40" i="3"/>
  <c r="F39" i="3"/>
  <c r="C39" i="3"/>
  <c r="B39" i="3"/>
  <c r="F38" i="3"/>
  <c r="C38" i="3"/>
  <c r="B38" i="3"/>
  <c r="F37" i="3"/>
  <c r="C37" i="3"/>
  <c r="B37" i="3"/>
  <c r="F36" i="3"/>
  <c r="C36" i="3"/>
  <c r="B36" i="3"/>
  <c r="F35" i="3"/>
  <c r="C35" i="3"/>
  <c r="B35" i="3"/>
  <c r="F34" i="3"/>
  <c r="C34" i="3"/>
  <c r="B34" i="3"/>
  <c r="F33" i="3"/>
  <c r="C33" i="3"/>
  <c r="B33" i="3"/>
  <c r="F32" i="3"/>
  <c r="C32" i="3"/>
  <c r="B32" i="3"/>
  <c r="F31" i="3"/>
  <c r="C31" i="3"/>
  <c r="B31" i="3"/>
  <c r="F30" i="3"/>
  <c r="C30" i="3"/>
  <c r="B30" i="3"/>
  <c r="F29" i="3"/>
  <c r="C29" i="3"/>
  <c r="B29" i="3"/>
  <c r="F28" i="3"/>
  <c r="C28" i="3"/>
  <c r="B28" i="3"/>
  <c r="F27" i="3"/>
  <c r="C27" i="3"/>
  <c r="B27" i="3"/>
  <c r="F26" i="3"/>
  <c r="C26" i="3"/>
  <c r="B26" i="3"/>
  <c r="F25" i="3"/>
  <c r="C25" i="3"/>
  <c r="B25" i="3"/>
  <c r="F24" i="3"/>
  <c r="C24" i="3"/>
  <c r="B24" i="3"/>
  <c r="F23" i="3"/>
  <c r="C23" i="3"/>
  <c r="B23" i="3"/>
  <c r="F22" i="3"/>
  <c r="C22" i="3"/>
  <c r="B22" i="3"/>
  <c r="F21" i="3"/>
  <c r="C21" i="3"/>
  <c r="B21" i="3"/>
  <c r="F20" i="3"/>
  <c r="C20" i="3"/>
  <c r="B20" i="3"/>
  <c r="F19" i="3"/>
  <c r="C19" i="3"/>
  <c r="B19" i="3"/>
  <c r="F18" i="3"/>
  <c r="C18" i="3"/>
  <c r="B18" i="3"/>
  <c r="F17" i="3"/>
  <c r="C17" i="3"/>
  <c r="B17" i="3"/>
  <c r="F16" i="3"/>
  <c r="C16" i="3"/>
  <c r="B16" i="3"/>
  <c r="F15" i="3"/>
  <c r="C15" i="3"/>
  <c r="B15" i="3"/>
  <c r="F14" i="3"/>
  <c r="C14" i="3"/>
  <c r="B14" i="3"/>
  <c r="F13" i="3"/>
  <c r="C13" i="3"/>
  <c r="B13" i="3"/>
  <c r="F12" i="3"/>
  <c r="C12" i="3"/>
  <c r="B12" i="3"/>
  <c r="F11" i="3"/>
  <c r="C11" i="3"/>
  <c r="B11" i="3"/>
  <c r="F10" i="3"/>
  <c r="C10" i="3"/>
  <c r="B10" i="3"/>
  <c r="F9" i="3"/>
  <c r="C9" i="3"/>
  <c r="B9" i="3"/>
  <c r="F8" i="3"/>
  <c r="C8" i="3"/>
  <c r="B8" i="3"/>
  <c r="F7" i="3"/>
  <c r="C7" i="3"/>
  <c r="B7" i="3"/>
  <c r="F6" i="3"/>
  <c r="C6" i="3"/>
  <c r="B6" i="3"/>
  <c r="F5" i="3"/>
  <c r="C5" i="3"/>
  <c r="B5" i="3"/>
  <c r="F4" i="3"/>
  <c r="C4" i="3"/>
  <c r="B4" i="3"/>
</calcChain>
</file>

<file path=xl/sharedStrings.xml><?xml version="1.0" encoding="utf-8"?>
<sst xmlns="http://schemas.openxmlformats.org/spreadsheetml/2006/main" count="105" uniqueCount="14">
  <si>
    <t>附件</t>
  </si>
  <si>
    <t>序号</t>
  </si>
  <si>
    <t>岗位代码</t>
  </si>
  <si>
    <t>准考证号</t>
  </si>
  <si>
    <t>笔试成绩</t>
  </si>
  <si>
    <t>面试成绩</t>
  </si>
  <si>
    <t>总成绩</t>
  </si>
  <si>
    <t>是否进入
下一环节</t>
  </si>
  <si>
    <t>备注</t>
  </si>
  <si>
    <t>是</t>
  </si>
  <si>
    <t>否</t>
  </si>
  <si>
    <t>面试弃考</t>
  </si>
  <si>
    <t>面试缺考</t>
  </si>
  <si>
    <t>正安县公安局2025年面向社会公开招聘警务辅助人员
总成绩及是否进入下一环节（体检）人员公示表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</si>
</sst>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J2" sqref="J2"/>
    </sheetView>
  </sheetViews>
  <sheetFormatPr defaultColWidth="9.5" defaultRowHeight="13.5"/>
  <cols>
    <col min="1" max="1" width="8.875" style="2" customWidth="1"/>
    <col min="2" max="2" width="11.5" style="2" customWidth="1"/>
    <col min="3" max="3" width="16.125" style="2" customWidth="1"/>
    <col min="4" max="5" width="11" style="2" customWidth="1"/>
    <col min="6" max="6" width="15.75" style="2" customWidth="1"/>
    <col min="7" max="7" width="9.875" style="2" customWidth="1"/>
    <col min="8" max="8" width="9.75" style="2" customWidth="1"/>
    <col min="9" max="16384" width="9.5" style="1"/>
  </cols>
  <sheetData>
    <row r="1" spans="1:8" ht="27" customHeight="1">
      <c r="A1" s="3" t="s">
        <v>0</v>
      </c>
    </row>
    <row r="2" spans="1:8" ht="69.75" customHeight="1">
      <c r="A2" s="10" t="s">
        <v>13</v>
      </c>
      <c r="B2" s="10"/>
      <c r="C2" s="10"/>
      <c r="D2" s="10"/>
      <c r="E2" s="10"/>
      <c r="F2" s="10"/>
      <c r="G2" s="10"/>
      <c r="H2" s="10"/>
    </row>
    <row r="3" spans="1:8" ht="29.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</row>
    <row r="4" spans="1:8" ht="20.100000000000001" customHeight="1">
      <c r="A4" s="6">
        <v>1</v>
      </c>
      <c r="B4" s="6" t="str">
        <f t="shared" ref="B4:B11" si="0">"01"</f>
        <v>01</v>
      </c>
      <c r="C4" s="6" t="str">
        <f>"20250101002"</f>
        <v>20250101002</v>
      </c>
      <c r="D4" s="7">
        <v>92.4</v>
      </c>
      <c r="E4" s="7">
        <v>83.34</v>
      </c>
      <c r="F4" s="7">
        <f t="shared" ref="F4:F67" si="1">D4/1.5*0.4+E4*0.6</f>
        <v>74.644000000000005</v>
      </c>
      <c r="G4" s="8" t="s">
        <v>9</v>
      </c>
      <c r="H4" s="9"/>
    </row>
    <row r="5" spans="1:8" ht="20.100000000000001" customHeight="1">
      <c r="A5" s="6">
        <v>2</v>
      </c>
      <c r="B5" s="6" t="str">
        <f t="shared" si="0"/>
        <v>01</v>
      </c>
      <c r="C5" s="6" t="str">
        <f>"20250101023"</f>
        <v>20250101023</v>
      </c>
      <c r="D5" s="7">
        <v>98.75</v>
      </c>
      <c r="E5" s="7">
        <v>80.42</v>
      </c>
      <c r="F5" s="7">
        <f t="shared" si="1"/>
        <v>74.585333333333296</v>
      </c>
      <c r="G5" s="8" t="s">
        <v>9</v>
      </c>
      <c r="H5" s="9"/>
    </row>
    <row r="6" spans="1:8" ht="20.100000000000001" customHeight="1">
      <c r="A6" s="6">
        <v>3</v>
      </c>
      <c r="B6" s="6" t="str">
        <f t="shared" si="0"/>
        <v>01</v>
      </c>
      <c r="C6" s="6" t="str">
        <f>"20250101007"</f>
        <v>20250101007</v>
      </c>
      <c r="D6" s="7">
        <v>98.5</v>
      </c>
      <c r="E6" s="7">
        <v>78.22</v>
      </c>
      <c r="F6" s="7">
        <f t="shared" si="1"/>
        <v>73.198666666666696</v>
      </c>
      <c r="G6" s="8" t="s">
        <v>9</v>
      </c>
      <c r="H6" s="9"/>
    </row>
    <row r="7" spans="1:8" ht="20.100000000000001" customHeight="1">
      <c r="A7" s="6">
        <v>4</v>
      </c>
      <c r="B7" s="6" t="str">
        <f t="shared" si="0"/>
        <v>01</v>
      </c>
      <c r="C7" s="6" t="str">
        <f>"20250101015"</f>
        <v>20250101015</v>
      </c>
      <c r="D7" s="7">
        <v>86</v>
      </c>
      <c r="E7" s="7">
        <v>78.56</v>
      </c>
      <c r="F7" s="7">
        <f t="shared" si="1"/>
        <v>70.069333333333304</v>
      </c>
      <c r="G7" s="8" t="s">
        <v>9</v>
      </c>
      <c r="H7" s="9"/>
    </row>
    <row r="8" spans="1:8" ht="20.100000000000001" customHeight="1">
      <c r="A8" s="6">
        <v>5</v>
      </c>
      <c r="B8" s="6" t="str">
        <f t="shared" si="0"/>
        <v>01</v>
      </c>
      <c r="C8" s="6" t="str">
        <f>"20250101011"</f>
        <v>20250101011</v>
      </c>
      <c r="D8" s="7">
        <v>85.05</v>
      </c>
      <c r="E8" s="7">
        <v>78.959999999999994</v>
      </c>
      <c r="F8" s="7">
        <f t="shared" si="1"/>
        <v>70.055999999999997</v>
      </c>
      <c r="G8" s="8" t="s">
        <v>9</v>
      </c>
      <c r="H8" s="9"/>
    </row>
    <row r="9" spans="1:8" ht="20.100000000000001" customHeight="1">
      <c r="A9" s="6">
        <v>6</v>
      </c>
      <c r="B9" s="6" t="str">
        <f t="shared" si="0"/>
        <v>01</v>
      </c>
      <c r="C9" s="6" t="str">
        <f>"20250102008"</f>
        <v>20250102008</v>
      </c>
      <c r="D9" s="7">
        <v>83.2</v>
      </c>
      <c r="E9" s="7">
        <v>79.099999999999994</v>
      </c>
      <c r="F9" s="7">
        <f t="shared" si="1"/>
        <v>69.646666666666704</v>
      </c>
      <c r="G9" s="7" t="s">
        <v>10</v>
      </c>
      <c r="H9" s="9"/>
    </row>
    <row r="10" spans="1:8" ht="20.100000000000001" customHeight="1">
      <c r="A10" s="6">
        <v>7</v>
      </c>
      <c r="B10" s="6" t="str">
        <f t="shared" si="0"/>
        <v>01</v>
      </c>
      <c r="C10" s="6" t="str">
        <f>"20250101021"</f>
        <v>20250101021</v>
      </c>
      <c r="D10" s="7">
        <v>78.650000000000006</v>
      </c>
      <c r="E10" s="7">
        <v>80.36</v>
      </c>
      <c r="F10" s="7">
        <f t="shared" si="1"/>
        <v>69.189333333333295</v>
      </c>
      <c r="G10" s="7" t="s">
        <v>10</v>
      </c>
      <c r="H10" s="6"/>
    </row>
    <row r="11" spans="1:8" ht="20.100000000000001" customHeight="1">
      <c r="A11" s="6">
        <v>8</v>
      </c>
      <c r="B11" s="6" t="str">
        <f t="shared" si="0"/>
        <v>01</v>
      </c>
      <c r="C11" s="6" t="str">
        <f>"20250101019"</f>
        <v>20250101019</v>
      </c>
      <c r="D11" s="7">
        <v>80.3</v>
      </c>
      <c r="E11" s="7">
        <v>79.599999999999994</v>
      </c>
      <c r="F11" s="7">
        <f t="shared" si="1"/>
        <v>69.173333333333304</v>
      </c>
      <c r="G11" s="7" t="s">
        <v>10</v>
      </c>
      <c r="H11" s="9"/>
    </row>
    <row r="12" spans="1:8" ht="20.100000000000001" customHeight="1">
      <c r="A12" s="6">
        <v>9</v>
      </c>
      <c r="B12" s="6" t="str">
        <f t="shared" ref="B12:B24" si="2">"02"</f>
        <v>02</v>
      </c>
      <c r="C12" s="6" t="str">
        <f>"20250209023"</f>
        <v>20250209023</v>
      </c>
      <c r="D12" s="7">
        <v>111.75</v>
      </c>
      <c r="E12" s="7">
        <v>84.2</v>
      </c>
      <c r="F12" s="7">
        <f t="shared" si="1"/>
        <v>80.319999999999993</v>
      </c>
      <c r="G12" s="8" t="s">
        <v>9</v>
      </c>
      <c r="H12" s="9"/>
    </row>
    <row r="13" spans="1:8" ht="20.100000000000001" customHeight="1">
      <c r="A13" s="6">
        <v>10</v>
      </c>
      <c r="B13" s="6" t="str">
        <f t="shared" si="2"/>
        <v>02</v>
      </c>
      <c r="C13" s="6" t="str">
        <f>"20250206003"</f>
        <v>20250206003</v>
      </c>
      <c r="D13" s="7">
        <v>107.15</v>
      </c>
      <c r="E13" s="7">
        <v>84.04</v>
      </c>
      <c r="F13" s="7">
        <f t="shared" si="1"/>
        <v>78.997333333333302</v>
      </c>
      <c r="G13" s="8" t="s">
        <v>9</v>
      </c>
      <c r="H13" s="9"/>
    </row>
    <row r="14" spans="1:8" ht="20.100000000000001" customHeight="1">
      <c r="A14" s="6">
        <v>11</v>
      </c>
      <c r="B14" s="6" t="str">
        <f t="shared" si="2"/>
        <v>02</v>
      </c>
      <c r="C14" s="6" t="str">
        <f>"20250205006"</f>
        <v>20250205006</v>
      </c>
      <c r="D14" s="7">
        <v>103.5</v>
      </c>
      <c r="E14" s="7">
        <v>84.88</v>
      </c>
      <c r="F14" s="7">
        <f t="shared" si="1"/>
        <v>78.528000000000006</v>
      </c>
      <c r="G14" s="8" t="s">
        <v>9</v>
      </c>
      <c r="H14" s="9"/>
    </row>
    <row r="15" spans="1:8" ht="20.100000000000001" customHeight="1">
      <c r="A15" s="6">
        <v>12</v>
      </c>
      <c r="B15" s="6" t="str">
        <f t="shared" si="2"/>
        <v>02</v>
      </c>
      <c r="C15" s="6" t="str">
        <f>"20250209024"</f>
        <v>20250209024</v>
      </c>
      <c r="D15" s="7">
        <v>106.2</v>
      </c>
      <c r="E15" s="7">
        <v>83.12</v>
      </c>
      <c r="F15" s="7">
        <f t="shared" si="1"/>
        <v>78.191999999999993</v>
      </c>
      <c r="G15" s="8" t="s">
        <v>9</v>
      </c>
      <c r="H15" s="9"/>
    </row>
    <row r="16" spans="1:8" ht="20.100000000000001" customHeight="1">
      <c r="A16" s="6">
        <v>13</v>
      </c>
      <c r="B16" s="6" t="str">
        <f t="shared" si="2"/>
        <v>02</v>
      </c>
      <c r="C16" s="6" t="str">
        <f>"20250202028"</f>
        <v>20250202028</v>
      </c>
      <c r="D16" s="7">
        <v>107.35</v>
      </c>
      <c r="E16" s="7">
        <v>81.78</v>
      </c>
      <c r="F16" s="7">
        <f t="shared" si="1"/>
        <v>77.694666666666706</v>
      </c>
      <c r="G16" s="8" t="s">
        <v>9</v>
      </c>
      <c r="H16" s="9"/>
    </row>
    <row r="17" spans="1:8" ht="20.100000000000001" customHeight="1">
      <c r="A17" s="6">
        <v>14</v>
      </c>
      <c r="B17" s="6" t="str">
        <f t="shared" si="2"/>
        <v>02</v>
      </c>
      <c r="C17" s="6" t="str">
        <f>"20250203001"</f>
        <v>20250203001</v>
      </c>
      <c r="D17" s="7">
        <v>108.95</v>
      </c>
      <c r="E17" s="7">
        <v>80.599999999999994</v>
      </c>
      <c r="F17" s="7">
        <f t="shared" si="1"/>
        <v>77.413333333333298</v>
      </c>
      <c r="G17" s="7" t="s">
        <v>10</v>
      </c>
      <c r="H17" s="9"/>
    </row>
    <row r="18" spans="1:8" ht="20.100000000000001" customHeight="1">
      <c r="A18" s="6">
        <v>15</v>
      </c>
      <c r="B18" s="6" t="str">
        <f t="shared" si="2"/>
        <v>02</v>
      </c>
      <c r="C18" s="6" t="str">
        <f>"20250209012"</f>
        <v>20250209012</v>
      </c>
      <c r="D18" s="7">
        <v>101.25</v>
      </c>
      <c r="E18" s="7">
        <v>83.7</v>
      </c>
      <c r="F18" s="7">
        <f t="shared" si="1"/>
        <v>77.22</v>
      </c>
      <c r="G18" s="7" t="s">
        <v>10</v>
      </c>
      <c r="H18" s="9"/>
    </row>
    <row r="19" spans="1:8" ht="20.100000000000001" customHeight="1">
      <c r="A19" s="6">
        <v>16</v>
      </c>
      <c r="B19" s="6" t="str">
        <f t="shared" si="2"/>
        <v>02</v>
      </c>
      <c r="C19" s="6" t="str">
        <f>"20250211030"</f>
        <v>20250211030</v>
      </c>
      <c r="D19" s="7">
        <v>105.8</v>
      </c>
      <c r="E19" s="7">
        <v>81.44</v>
      </c>
      <c r="F19" s="7">
        <f t="shared" si="1"/>
        <v>77.0773333333333</v>
      </c>
      <c r="G19" s="7" t="s">
        <v>10</v>
      </c>
      <c r="H19" s="9"/>
    </row>
    <row r="20" spans="1:8" ht="20.100000000000001" customHeight="1">
      <c r="A20" s="6">
        <v>17</v>
      </c>
      <c r="B20" s="6" t="str">
        <f t="shared" si="2"/>
        <v>02</v>
      </c>
      <c r="C20" s="6" t="str">
        <f>"20250209018"</f>
        <v>20250209018</v>
      </c>
      <c r="D20" s="7">
        <v>101.75</v>
      </c>
      <c r="E20" s="7">
        <v>82.56</v>
      </c>
      <c r="F20" s="7">
        <f t="shared" si="1"/>
        <v>76.669333333333299</v>
      </c>
      <c r="G20" s="7" t="s">
        <v>10</v>
      </c>
      <c r="H20" s="9"/>
    </row>
    <row r="21" spans="1:8" ht="20.100000000000001" customHeight="1">
      <c r="A21" s="6">
        <v>18</v>
      </c>
      <c r="B21" s="6" t="str">
        <f t="shared" si="2"/>
        <v>02</v>
      </c>
      <c r="C21" s="6" t="str">
        <f>"20250205025"</f>
        <v>20250205025</v>
      </c>
      <c r="D21" s="7">
        <v>102.2</v>
      </c>
      <c r="E21" s="7">
        <v>82.34</v>
      </c>
      <c r="F21" s="7">
        <f t="shared" si="1"/>
        <v>76.657333333333298</v>
      </c>
      <c r="G21" s="7" t="s">
        <v>10</v>
      </c>
      <c r="H21" s="9"/>
    </row>
    <row r="22" spans="1:8" ht="20.100000000000001" customHeight="1">
      <c r="A22" s="6">
        <v>19</v>
      </c>
      <c r="B22" s="6" t="str">
        <f t="shared" si="2"/>
        <v>02</v>
      </c>
      <c r="C22" s="6" t="str">
        <f>"20250211023"</f>
        <v>20250211023</v>
      </c>
      <c r="D22" s="7">
        <v>102.45</v>
      </c>
      <c r="E22" s="7">
        <v>80.36</v>
      </c>
      <c r="F22" s="7">
        <f t="shared" si="1"/>
        <v>75.536000000000001</v>
      </c>
      <c r="G22" s="7" t="s">
        <v>10</v>
      </c>
      <c r="H22" s="9"/>
    </row>
    <row r="23" spans="1:8" ht="20.100000000000001" customHeight="1">
      <c r="A23" s="6">
        <v>20</v>
      </c>
      <c r="B23" s="6" t="str">
        <f t="shared" si="2"/>
        <v>02</v>
      </c>
      <c r="C23" s="6" t="str">
        <f>"20250209010"</f>
        <v>20250209010</v>
      </c>
      <c r="D23" s="7">
        <v>102.35</v>
      </c>
      <c r="E23" s="7">
        <v>80.34</v>
      </c>
      <c r="F23" s="7">
        <f t="shared" si="1"/>
        <v>75.497333333333302</v>
      </c>
      <c r="G23" s="7" t="s">
        <v>10</v>
      </c>
      <c r="H23" s="9"/>
    </row>
    <row r="24" spans="1:8" ht="20.100000000000001" customHeight="1">
      <c r="A24" s="6">
        <v>21</v>
      </c>
      <c r="B24" s="6" t="str">
        <f t="shared" si="2"/>
        <v>02</v>
      </c>
      <c r="C24" s="6" t="str">
        <f>"20250203027"</f>
        <v>20250203027</v>
      </c>
      <c r="D24" s="7">
        <v>100.4</v>
      </c>
      <c r="E24" s="7">
        <v>0</v>
      </c>
      <c r="F24" s="7">
        <f t="shared" si="1"/>
        <v>26.773333333333301</v>
      </c>
      <c r="G24" s="7" t="s">
        <v>10</v>
      </c>
      <c r="H24" s="6" t="s">
        <v>11</v>
      </c>
    </row>
    <row r="25" spans="1:8" ht="20.100000000000001" customHeight="1">
      <c r="A25" s="6">
        <v>22</v>
      </c>
      <c r="B25" s="6" t="str">
        <f t="shared" ref="B25:B42" si="3">"03"</f>
        <v>03</v>
      </c>
      <c r="C25" s="6" t="str">
        <f>"20250313028"</f>
        <v>20250313028</v>
      </c>
      <c r="D25" s="7">
        <v>108.2</v>
      </c>
      <c r="E25" s="7">
        <v>85.94</v>
      </c>
      <c r="F25" s="7">
        <f t="shared" si="1"/>
        <v>80.417333333333303</v>
      </c>
      <c r="G25" s="8" t="s">
        <v>9</v>
      </c>
      <c r="H25" s="6"/>
    </row>
    <row r="26" spans="1:8" ht="20.100000000000001" customHeight="1">
      <c r="A26" s="6">
        <v>23</v>
      </c>
      <c r="B26" s="6" t="str">
        <f t="shared" si="3"/>
        <v>03</v>
      </c>
      <c r="C26" s="6" t="str">
        <f>"20250314003"</f>
        <v>20250314003</v>
      </c>
      <c r="D26" s="7">
        <v>107.95</v>
      </c>
      <c r="E26" s="7">
        <v>84.36</v>
      </c>
      <c r="F26" s="7">
        <f t="shared" si="1"/>
        <v>79.402666666666704</v>
      </c>
      <c r="G26" s="8" t="s">
        <v>9</v>
      </c>
      <c r="H26" s="6"/>
    </row>
    <row r="27" spans="1:8" ht="20.100000000000001" customHeight="1">
      <c r="A27" s="6">
        <v>24</v>
      </c>
      <c r="B27" s="6" t="str">
        <f t="shared" si="3"/>
        <v>03</v>
      </c>
      <c r="C27" s="6" t="str">
        <f>"20250314024"</f>
        <v>20250314024</v>
      </c>
      <c r="D27" s="7">
        <v>110.55</v>
      </c>
      <c r="E27" s="7">
        <v>81.180000000000007</v>
      </c>
      <c r="F27" s="7">
        <f t="shared" si="1"/>
        <v>78.188000000000002</v>
      </c>
      <c r="G27" s="8" t="s">
        <v>9</v>
      </c>
      <c r="H27" s="6"/>
    </row>
    <row r="28" spans="1:8" ht="20.100000000000001" customHeight="1">
      <c r="A28" s="6">
        <v>25</v>
      </c>
      <c r="B28" s="6" t="str">
        <f t="shared" si="3"/>
        <v>03</v>
      </c>
      <c r="C28" s="6" t="str">
        <f>"20250312016"</f>
        <v>20250312016</v>
      </c>
      <c r="D28" s="7">
        <v>99.95</v>
      </c>
      <c r="E28" s="7">
        <v>84.76</v>
      </c>
      <c r="F28" s="7">
        <f t="shared" si="1"/>
        <v>77.509333333333302</v>
      </c>
      <c r="G28" s="8" t="s">
        <v>9</v>
      </c>
      <c r="H28" s="6"/>
    </row>
    <row r="29" spans="1:8" ht="20.100000000000001" customHeight="1">
      <c r="A29" s="6">
        <v>26</v>
      </c>
      <c r="B29" s="6" t="str">
        <f t="shared" si="3"/>
        <v>03</v>
      </c>
      <c r="C29" s="6" t="str">
        <f>"20250312007"</f>
        <v>20250312007</v>
      </c>
      <c r="D29" s="7">
        <v>101.95</v>
      </c>
      <c r="E29" s="7">
        <v>83.26</v>
      </c>
      <c r="F29" s="7">
        <f t="shared" si="1"/>
        <v>77.142666666666699</v>
      </c>
      <c r="G29" s="8" t="s">
        <v>9</v>
      </c>
      <c r="H29" s="6"/>
    </row>
    <row r="30" spans="1:8" ht="20.100000000000001" customHeight="1">
      <c r="A30" s="6">
        <v>27</v>
      </c>
      <c r="B30" s="6" t="str">
        <f t="shared" si="3"/>
        <v>03</v>
      </c>
      <c r="C30" s="6" t="str">
        <f>"20250314012"</f>
        <v>20250314012</v>
      </c>
      <c r="D30" s="7">
        <v>98.15</v>
      </c>
      <c r="E30" s="7">
        <v>84.06</v>
      </c>
      <c r="F30" s="7">
        <f t="shared" si="1"/>
        <v>76.609333333333296</v>
      </c>
      <c r="G30" s="8" t="s">
        <v>9</v>
      </c>
      <c r="H30" s="6"/>
    </row>
    <row r="31" spans="1:8" ht="20.100000000000001" customHeight="1">
      <c r="A31" s="6">
        <v>28</v>
      </c>
      <c r="B31" s="6" t="str">
        <f t="shared" si="3"/>
        <v>03</v>
      </c>
      <c r="C31" s="6" t="str">
        <f>"20250313013"</f>
        <v>20250313013</v>
      </c>
      <c r="D31" s="7">
        <v>98.95</v>
      </c>
      <c r="E31" s="7">
        <v>82.72</v>
      </c>
      <c r="F31" s="7">
        <f t="shared" si="1"/>
        <v>76.018666666666704</v>
      </c>
      <c r="G31" s="8" t="s">
        <v>9</v>
      </c>
      <c r="H31" s="6"/>
    </row>
    <row r="32" spans="1:8" ht="20.100000000000001" customHeight="1">
      <c r="A32" s="6">
        <v>29</v>
      </c>
      <c r="B32" s="6" t="str">
        <f t="shared" si="3"/>
        <v>03</v>
      </c>
      <c r="C32" s="6" t="str">
        <f>"20250312023"</f>
        <v>20250312023</v>
      </c>
      <c r="D32" s="7">
        <v>98.05</v>
      </c>
      <c r="E32" s="7">
        <v>83.04</v>
      </c>
      <c r="F32" s="7">
        <f t="shared" si="1"/>
        <v>75.970666666666702</v>
      </c>
      <c r="G32" s="8" t="s">
        <v>9</v>
      </c>
      <c r="H32" s="6"/>
    </row>
    <row r="33" spans="1:8" ht="20.100000000000001" customHeight="1">
      <c r="A33" s="6">
        <v>30</v>
      </c>
      <c r="B33" s="6" t="str">
        <f t="shared" si="3"/>
        <v>03</v>
      </c>
      <c r="C33" s="6" t="str">
        <f>"20250313015"</f>
        <v>20250313015</v>
      </c>
      <c r="D33" s="7">
        <v>94.05</v>
      </c>
      <c r="E33" s="7">
        <v>83.9</v>
      </c>
      <c r="F33" s="7">
        <f t="shared" si="1"/>
        <v>75.42</v>
      </c>
      <c r="G33" s="8" t="s">
        <v>9</v>
      </c>
      <c r="H33" s="6"/>
    </row>
    <row r="34" spans="1:8" ht="20.100000000000001" customHeight="1">
      <c r="A34" s="6">
        <v>31</v>
      </c>
      <c r="B34" s="6" t="str">
        <f t="shared" si="3"/>
        <v>03</v>
      </c>
      <c r="C34" s="6" t="str">
        <f>"20250314013"</f>
        <v>20250314013</v>
      </c>
      <c r="D34" s="7">
        <v>103.85</v>
      </c>
      <c r="E34" s="7">
        <v>79.36</v>
      </c>
      <c r="F34" s="7">
        <f t="shared" si="1"/>
        <v>75.309333333333299</v>
      </c>
      <c r="G34" s="8" t="s">
        <v>9</v>
      </c>
      <c r="H34" s="6"/>
    </row>
    <row r="35" spans="1:8" ht="20.100000000000001" customHeight="1">
      <c r="A35" s="6">
        <v>32</v>
      </c>
      <c r="B35" s="6" t="str">
        <f t="shared" si="3"/>
        <v>03</v>
      </c>
      <c r="C35" s="6" t="str">
        <f>"20250312026"</f>
        <v>20250312026</v>
      </c>
      <c r="D35" s="7">
        <v>90.75</v>
      </c>
      <c r="E35" s="7">
        <v>83.72</v>
      </c>
      <c r="F35" s="7">
        <f t="shared" si="1"/>
        <v>74.432000000000002</v>
      </c>
      <c r="G35" s="7" t="s">
        <v>10</v>
      </c>
      <c r="H35" s="6"/>
    </row>
    <row r="36" spans="1:8" ht="20.100000000000001" customHeight="1">
      <c r="A36" s="6">
        <v>33</v>
      </c>
      <c r="B36" s="6" t="str">
        <f t="shared" si="3"/>
        <v>03</v>
      </c>
      <c r="C36" s="6" t="str">
        <f>"20250314018"</f>
        <v>20250314018</v>
      </c>
      <c r="D36" s="7">
        <v>90.3</v>
      </c>
      <c r="E36" s="7">
        <v>83.82</v>
      </c>
      <c r="F36" s="7">
        <f t="shared" si="1"/>
        <v>74.372</v>
      </c>
      <c r="G36" s="7" t="s">
        <v>10</v>
      </c>
      <c r="H36" s="6"/>
    </row>
    <row r="37" spans="1:8" ht="20.100000000000001" customHeight="1">
      <c r="A37" s="6">
        <v>34</v>
      </c>
      <c r="B37" s="6" t="str">
        <f t="shared" si="3"/>
        <v>03</v>
      </c>
      <c r="C37" s="6" t="str">
        <f>"20250313001"</f>
        <v>20250313001</v>
      </c>
      <c r="D37" s="7">
        <v>92.9</v>
      </c>
      <c r="E37" s="7">
        <v>82.2</v>
      </c>
      <c r="F37" s="7">
        <f t="shared" si="1"/>
        <v>74.093333333333305</v>
      </c>
      <c r="G37" s="7" t="s">
        <v>10</v>
      </c>
      <c r="H37" s="6"/>
    </row>
    <row r="38" spans="1:8" ht="20.100000000000001" customHeight="1">
      <c r="A38" s="6">
        <v>35</v>
      </c>
      <c r="B38" s="6" t="str">
        <f t="shared" si="3"/>
        <v>03</v>
      </c>
      <c r="C38" s="6" t="str">
        <f>"20250313005"</f>
        <v>20250313005</v>
      </c>
      <c r="D38" s="7">
        <v>91.5</v>
      </c>
      <c r="E38" s="7">
        <v>82.76</v>
      </c>
      <c r="F38" s="7">
        <f t="shared" si="1"/>
        <v>74.055999999999997</v>
      </c>
      <c r="G38" s="7" t="s">
        <v>10</v>
      </c>
      <c r="H38" s="6"/>
    </row>
    <row r="39" spans="1:8" ht="20.100000000000001" customHeight="1">
      <c r="A39" s="6">
        <v>36</v>
      </c>
      <c r="B39" s="6" t="str">
        <f t="shared" si="3"/>
        <v>03</v>
      </c>
      <c r="C39" s="6" t="str">
        <f>"20250312015"</f>
        <v>20250312015</v>
      </c>
      <c r="D39" s="7">
        <v>92.85</v>
      </c>
      <c r="E39" s="7">
        <v>81.86</v>
      </c>
      <c r="F39" s="7">
        <f t="shared" si="1"/>
        <v>73.876000000000005</v>
      </c>
      <c r="G39" s="7" t="s">
        <v>10</v>
      </c>
      <c r="H39" s="6"/>
    </row>
    <row r="40" spans="1:8" ht="20.100000000000001" customHeight="1">
      <c r="A40" s="6">
        <v>37</v>
      </c>
      <c r="B40" s="6" t="str">
        <f t="shared" si="3"/>
        <v>03</v>
      </c>
      <c r="C40" s="6" t="str">
        <f>"20250313002"</f>
        <v>20250313002</v>
      </c>
      <c r="D40" s="7">
        <v>90.7</v>
      </c>
      <c r="E40" s="7">
        <v>82.72</v>
      </c>
      <c r="F40" s="7">
        <f t="shared" si="1"/>
        <v>73.818666666666701</v>
      </c>
      <c r="G40" s="7" t="s">
        <v>10</v>
      </c>
      <c r="H40" s="6"/>
    </row>
    <row r="41" spans="1:8" ht="20.100000000000001" customHeight="1">
      <c r="A41" s="6">
        <v>38</v>
      </c>
      <c r="B41" s="6" t="str">
        <f t="shared" si="3"/>
        <v>03</v>
      </c>
      <c r="C41" s="6" t="str">
        <f>"20250313026"</f>
        <v>20250313026</v>
      </c>
      <c r="D41" s="7">
        <v>92.2</v>
      </c>
      <c r="E41" s="7">
        <v>80.94</v>
      </c>
      <c r="F41" s="7">
        <f t="shared" si="1"/>
        <v>73.150666666666694</v>
      </c>
      <c r="G41" s="7" t="s">
        <v>10</v>
      </c>
      <c r="H41" s="6"/>
    </row>
    <row r="42" spans="1:8" ht="20.100000000000001" customHeight="1">
      <c r="A42" s="6">
        <v>39</v>
      </c>
      <c r="B42" s="6" t="str">
        <f t="shared" si="3"/>
        <v>03</v>
      </c>
      <c r="C42" s="6" t="str">
        <f>"20250312014"</f>
        <v>20250312014</v>
      </c>
      <c r="D42" s="7">
        <v>97.8</v>
      </c>
      <c r="E42" s="7">
        <v>77.040000000000006</v>
      </c>
      <c r="F42" s="7">
        <f t="shared" si="1"/>
        <v>72.304000000000002</v>
      </c>
      <c r="G42" s="7" t="s">
        <v>10</v>
      </c>
      <c r="H42" s="6"/>
    </row>
    <row r="43" spans="1:8" ht="20.100000000000001" customHeight="1">
      <c r="A43" s="6">
        <v>40</v>
      </c>
      <c r="B43" s="6" t="str">
        <f t="shared" ref="B43:B58" si="4">"04"</f>
        <v>04</v>
      </c>
      <c r="C43" s="6" t="str">
        <f>"20250416003"</f>
        <v>20250416003</v>
      </c>
      <c r="D43" s="7">
        <v>103.6</v>
      </c>
      <c r="E43" s="7">
        <v>84.54</v>
      </c>
      <c r="F43" s="7">
        <f t="shared" si="1"/>
        <v>78.350666666666697</v>
      </c>
      <c r="G43" s="8" t="s">
        <v>9</v>
      </c>
      <c r="H43" s="6"/>
    </row>
    <row r="44" spans="1:8" ht="20.100000000000001" customHeight="1">
      <c r="A44" s="6">
        <v>41</v>
      </c>
      <c r="B44" s="6" t="str">
        <f t="shared" si="4"/>
        <v>04</v>
      </c>
      <c r="C44" s="6" t="str">
        <f>"20250416026"</f>
        <v>20250416026</v>
      </c>
      <c r="D44" s="7">
        <v>96.35</v>
      </c>
      <c r="E44" s="7">
        <v>84.9</v>
      </c>
      <c r="F44" s="7">
        <f t="shared" si="1"/>
        <v>76.633333333333297</v>
      </c>
      <c r="G44" s="8" t="s">
        <v>9</v>
      </c>
      <c r="H44" s="6"/>
    </row>
    <row r="45" spans="1:8" ht="20.100000000000001" customHeight="1">
      <c r="A45" s="6">
        <v>42</v>
      </c>
      <c r="B45" s="6" t="str">
        <f t="shared" si="4"/>
        <v>04</v>
      </c>
      <c r="C45" s="6" t="str">
        <f>"20250415001"</f>
        <v>20250415001</v>
      </c>
      <c r="D45" s="7">
        <v>93.55</v>
      </c>
      <c r="E45" s="7">
        <v>85.68</v>
      </c>
      <c r="F45" s="7">
        <f t="shared" si="1"/>
        <v>76.354666666666702</v>
      </c>
      <c r="G45" s="8" t="s">
        <v>9</v>
      </c>
      <c r="H45" s="6"/>
    </row>
    <row r="46" spans="1:8" ht="20.100000000000001" customHeight="1">
      <c r="A46" s="6">
        <v>43</v>
      </c>
      <c r="B46" s="6" t="str">
        <f t="shared" si="4"/>
        <v>04</v>
      </c>
      <c r="C46" s="6" t="str">
        <f>"20250417003"</f>
        <v>20250417003</v>
      </c>
      <c r="D46" s="7">
        <v>99.2</v>
      </c>
      <c r="E46" s="7">
        <v>82.68</v>
      </c>
      <c r="F46" s="7">
        <f t="shared" si="1"/>
        <v>76.061333333333295</v>
      </c>
      <c r="G46" s="8" t="s">
        <v>9</v>
      </c>
      <c r="H46" s="6"/>
    </row>
    <row r="47" spans="1:8" ht="20.100000000000001" customHeight="1">
      <c r="A47" s="6">
        <v>44</v>
      </c>
      <c r="B47" s="6" t="str">
        <f t="shared" si="4"/>
        <v>04</v>
      </c>
      <c r="C47" s="6" t="str">
        <f>"20250415011"</f>
        <v>20250415011</v>
      </c>
      <c r="D47" s="7">
        <v>102.3</v>
      </c>
      <c r="E47" s="7">
        <v>81.180000000000007</v>
      </c>
      <c r="F47" s="7">
        <f t="shared" si="1"/>
        <v>75.988</v>
      </c>
      <c r="G47" s="8" t="s">
        <v>9</v>
      </c>
      <c r="H47" s="6"/>
    </row>
    <row r="48" spans="1:8" ht="20.100000000000001" customHeight="1">
      <c r="A48" s="6">
        <v>45</v>
      </c>
      <c r="B48" s="6" t="str">
        <f t="shared" si="4"/>
        <v>04</v>
      </c>
      <c r="C48" s="6" t="str">
        <f>"20250415003"</f>
        <v>20250415003</v>
      </c>
      <c r="D48" s="7">
        <v>100.25</v>
      </c>
      <c r="E48" s="7">
        <v>81.66</v>
      </c>
      <c r="F48" s="7">
        <f t="shared" si="1"/>
        <v>75.729333333333301</v>
      </c>
      <c r="G48" s="8" t="s">
        <v>9</v>
      </c>
      <c r="H48" s="6"/>
    </row>
    <row r="49" spans="1:8" ht="20.100000000000001" customHeight="1">
      <c r="A49" s="6">
        <v>46</v>
      </c>
      <c r="B49" s="6" t="str">
        <f t="shared" si="4"/>
        <v>04</v>
      </c>
      <c r="C49" s="6" t="str">
        <f>"20250417008"</f>
        <v>20250417008</v>
      </c>
      <c r="D49" s="7">
        <v>102.1</v>
      </c>
      <c r="E49" s="7">
        <v>80.44</v>
      </c>
      <c r="F49" s="7">
        <f t="shared" si="1"/>
        <v>75.490666666666698</v>
      </c>
      <c r="G49" s="8" t="s">
        <v>9</v>
      </c>
      <c r="H49" s="6"/>
    </row>
    <row r="50" spans="1:8" ht="20.100000000000001" customHeight="1">
      <c r="A50" s="6">
        <v>47</v>
      </c>
      <c r="B50" s="6" t="str">
        <f t="shared" si="4"/>
        <v>04</v>
      </c>
      <c r="C50" s="6" t="str">
        <f>"20250417025"</f>
        <v>20250417025</v>
      </c>
      <c r="D50" s="7">
        <v>98.3</v>
      </c>
      <c r="E50" s="7">
        <v>81.38</v>
      </c>
      <c r="F50" s="7">
        <f t="shared" si="1"/>
        <v>75.041333333333299</v>
      </c>
      <c r="G50" s="8" t="s">
        <v>9</v>
      </c>
      <c r="H50" s="6"/>
    </row>
    <row r="51" spans="1:8" ht="20.100000000000001" customHeight="1">
      <c r="A51" s="6">
        <v>48</v>
      </c>
      <c r="B51" s="6" t="str">
        <f t="shared" si="4"/>
        <v>04</v>
      </c>
      <c r="C51" s="6" t="str">
        <f>"20250417013"</f>
        <v>20250417013</v>
      </c>
      <c r="D51" s="7">
        <v>90.85</v>
      </c>
      <c r="E51" s="7">
        <v>84.5</v>
      </c>
      <c r="F51" s="7">
        <f t="shared" si="1"/>
        <v>74.926666666666705</v>
      </c>
      <c r="G51" s="8" t="s">
        <v>9</v>
      </c>
      <c r="H51" s="6"/>
    </row>
    <row r="52" spans="1:8" ht="20.100000000000001" customHeight="1">
      <c r="A52" s="6">
        <v>49</v>
      </c>
      <c r="B52" s="6" t="str">
        <f t="shared" si="4"/>
        <v>04</v>
      </c>
      <c r="C52" s="6" t="str">
        <f>"20250414029"</f>
        <v>20250414029</v>
      </c>
      <c r="D52" s="7">
        <v>97.35</v>
      </c>
      <c r="E52" s="7">
        <v>81.5</v>
      </c>
      <c r="F52" s="7">
        <f t="shared" si="1"/>
        <v>74.86</v>
      </c>
      <c r="G52" s="8" t="s">
        <v>9</v>
      </c>
      <c r="H52" s="6"/>
    </row>
    <row r="53" spans="1:8" ht="20.100000000000001" customHeight="1">
      <c r="A53" s="6">
        <v>50</v>
      </c>
      <c r="B53" s="6" t="str">
        <f t="shared" si="4"/>
        <v>04</v>
      </c>
      <c r="C53" s="6" t="str">
        <f>"20250416007"</f>
        <v>20250416007</v>
      </c>
      <c r="D53" s="7">
        <v>94.15</v>
      </c>
      <c r="E53" s="7">
        <v>82.7</v>
      </c>
      <c r="F53" s="7">
        <f t="shared" si="1"/>
        <v>74.726666666666702</v>
      </c>
      <c r="G53" s="7" t="s">
        <v>10</v>
      </c>
      <c r="H53" s="6"/>
    </row>
    <row r="54" spans="1:8" ht="20.100000000000001" customHeight="1">
      <c r="A54" s="6">
        <v>51</v>
      </c>
      <c r="B54" s="6" t="str">
        <f t="shared" si="4"/>
        <v>04</v>
      </c>
      <c r="C54" s="6" t="str">
        <f>"20250417021"</f>
        <v>20250417021</v>
      </c>
      <c r="D54" s="7">
        <v>100.15</v>
      </c>
      <c r="E54" s="7">
        <v>79.959999999999994</v>
      </c>
      <c r="F54" s="7">
        <f t="shared" si="1"/>
        <v>74.682666666666705</v>
      </c>
      <c r="G54" s="7" t="s">
        <v>10</v>
      </c>
      <c r="H54" s="6"/>
    </row>
    <row r="55" spans="1:8" ht="20.100000000000001" customHeight="1">
      <c r="A55" s="6">
        <v>52</v>
      </c>
      <c r="B55" s="6" t="str">
        <f t="shared" si="4"/>
        <v>04</v>
      </c>
      <c r="C55" s="6" t="str">
        <f>"20250416014"</f>
        <v>20250416014</v>
      </c>
      <c r="D55" s="7">
        <v>91.85</v>
      </c>
      <c r="E55" s="7">
        <v>81.3</v>
      </c>
      <c r="F55" s="7">
        <f t="shared" si="1"/>
        <v>73.273333333333298</v>
      </c>
      <c r="G55" s="7" t="s">
        <v>10</v>
      </c>
      <c r="H55" s="6"/>
    </row>
    <row r="56" spans="1:8" ht="20.100000000000001" customHeight="1">
      <c r="A56" s="6">
        <v>53</v>
      </c>
      <c r="B56" s="6" t="str">
        <f t="shared" si="4"/>
        <v>04</v>
      </c>
      <c r="C56" s="6" t="str">
        <f>"20250417028"</f>
        <v>20250417028</v>
      </c>
      <c r="D56" s="7">
        <v>93.85</v>
      </c>
      <c r="E56" s="7">
        <v>80.260000000000005</v>
      </c>
      <c r="F56" s="7">
        <f t="shared" si="1"/>
        <v>73.182666666666705</v>
      </c>
      <c r="G56" s="7" t="s">
        <v>10</v>
      </c>
      <c r="H56" s="6"/>
    </row>
    <row r="57" spans="1:8" ht="20.100000000000001" customHeight="1">
      <c r="A57" s="6">
        <v>54</v>
      </c>
      <c r="B57" s="6" t="str">
        <f t="shared" si="4"/>
        <v>04</v>
      </c>
      <c r="C57" s="6" t="str">
        <f>"20250415006"</f>
        <v>20250415006</v>
      </c>
      <c r="D57" s="7">
        <v>95.7</v>
      </c>
      <c r="E57" s="7">
        <v>77.64</v>
      </c>
      <c r="F57" s="7">
        <f t="shared" si="1"/>
        <v>72.103999999999999</v>
      </c>
      <c r="G57" s="7" t="s">
        <v>10</v>
      </c>
      <c r="H57" s="6"/>
    </row>
    <row r="58" spans="1:8" ht="20.100000000000001" customHeight="1">
      <c r="A58" s="6">
        <v>55</v>
      </c>
      <c r="B58" s="6" t="str">
        <f t="shared" si="4"/>
        <v>04</v>
      </c>
      <c r="C58" s="6" t="str">
        <f>"20250417001"</f>
        <v>20250417001</v>
      </c>
      <c r="D58" s="7">
        <v>106.5</v>
      </c>
      <c r="E58" s="7">
        <v>0</v>
      </c>
      <c r="F58" s="7">
        <f t="shared" si="1"/>
        <v>28.4</v>
      </c>
      <c r="G58" s="7" t="s">
        <v>10</v>
      </c>
      <c r="H58" s="6" t="s">
        <v>12</v>
      </c>
    </row>
    <row r="59" spans="1:8" ht="20.100000000000001" customHeight="1">
      <c r="A59" s="6">
        <v>56</v>
      </c>
      <c r="B59" s="6" t="str">
        <f t="shared" ref="B59:B74" si="5">"05"</f>
        <v>05</v>
      </c>
      <c r="C59" s="6" t="str">
        <f>"20250518007"</f>
        <v>20250518007</v>
      </c>
      <c r="D59" s="7">
        <v>99.35</v>
      </c>
      <c r="E59" s="7">
        <v>84.16</v>
      </c>
      <c r="F59" s="7">
        <f t="shared" si="1"/>
        <v>76.989333333333306</v>
      </c>
      <c r="G59" s="8" t="s">
        <v>9</v>
      </c>
      <c r="H59" s="6"/>
    </row>
    <row r="60" spans="1:8" ht="20.100000000000001" customHeight="1">
      <c r="A60" s="6">
        <v>57</v>
      </c>
      <c r="B60" s="6" t="str">
        <f t="shared" si="5"/>
        <v>05</v>
      </c>
      <c r="C60" s="6" t="str">
        <f>"20250519012"</f>
        <v>20250519012</v>
      </c>
      <c r="D60" s="7">
        <v>106.45</v>
      </c>
      <c r="E60" s="7">
        <v>80.88</v>
      </c>
      <c r="F60" s="7">
        <f t="shared" si="1"/>
        <v>76.914666666666704</v>
      </c>
      <c r="G60" s="8" t="s">
        <v>9</v>
      </c>
      <c r="H60" s="6"/>
    </row>
    <row r="61" spans="1:8" ht="20.100000000000001" customHeight="1">
      <c r="A61" s="6">
        <v>58</v>
      </c>
      <c r="B61" s="6" t="str">
        <f t="shared" si="5"/>
        <v>05</v>
      </c>
      <c r="C61" s="6" t="str">
        <f>"20250520010"</f>
        <v>20250520010</v>
      </c>
      <c r="D61" s="7">
        <v>99.65</v>
      </c>
      <c r="E61" s="7">
        <v>83.88</v>
      </c>
      <c r="F61" s="7">
        <f t="shared" si="1"/>
        <v>76.901333333333298</v>
      </c>
      <c r="G61" s="8" t="s">
        <v>9</v>
      </c>
      <c r="H61" s="6"/>
    </row>
    <row r="62" spans="1:8" ht="20.100000000000001" customHeight="1">
      <c r="A62" s="6">
        <v>59</v>
      </c>
      <c r="B62" s="6" t="str">
        <f t="shared" si="5"/>
        <v>05</v>
      </c>
      <c r="C62" s="6" t="str">
        <f>"20250519028"</f>
        <v>20250519028</v>
      </c>
      <c r="D62" s="7">
        <v>98.35</v>
      </c>
      <c r="E62" s="7">
        <v>84.04</v>
      </c>
      <c r="F62" s="7">
        <f t="shared" si="1"/>
        <v>76.650666666666694</v>
      </c>
      <c r="G62" s="8" t="s">
        <v>9</v>
      </c>
      <c r="H62" s="6"/>
    </row>
    <row r="63" spans="1:8" ht="20.100000000000001" customHeight="1">
      <c r="A63" s="6">
        <v>60</v>
      </c>
      <c r="B63" s="6" t="str">
        <f t="shared" si="5"/>
        <v>05</v>
      </c>
      <c r="C63" s="6" t="str">
        <f>"20250518025"</f>
        <v>20250518025</v>
      </c>
      <c r="D63" s="7">
        <v>96.8</v>
      </c>
      <c r="E63" s="7">
        <v>83.72</v>
      </c>
      <c r="F63" s="7">
        <f t="shared" si="1"/>
        <v>76.045333333333303</v>
      </c>
      <c r="G63" s="8" t="s">
        <v>9</v>
      </c>
      <c r="H63" s="6"/>
    </row>
    <row r="64" spans="1:8" ht="20.100000000000001" customHeight="1">
      <c r="A64" s="6">
        <v>61</v>
      </c>
      <c r="B64" s="6" t="str">
        <f t="shared" si="5"/>
        <v>05</v>
      </c>
      <c r="C64" s="6" t="str">
        <f>"20250520001"</f>
        <v>20250520001</v>
      </c>
      <c r="D64" s="7">
        <v>97.9</v>
      </c>
      <c r="E64" s="7">
        <v>79.739999999999995</v>
      </c>
      <c r="F64" s="7">
        <f t="shared" si="1"/>
        <v>73.950666666666706</v>
      </c>
      <c r="G64" s="8" t="s">
        <v>9</v>
      </c>
      <c r="H64" s="6"/>
    </row>
    <row r="65" spans="1:8" ht="20.100000000000001" customHeight="1">
      <c r="A65" s="6">
        <v>62</v>
      </c>
      <c r="B65" s="6" t="str">
        <f t="shared" si="5"/>
        <v>05</v>
      </c>
      <c r="C65" s="6" t="str">
        <f>"20250519019"</f>
        <v>20250519019</v>
      </c>
      <c r="D65" s="7">
        <v>96</v>
      </c>
      <c r="E65" s="7">
        <v>80.38</v>
      </c>
      <c r="F65" s="7">
        <f t="shared" si="1"/>
        <v>73.828000000000003</v>
      </c>
      <c r="G65" s="8" t="s">
        <v>9</v>
      </c>
      <c r="H65" s="6"/>
    </row>
    <row r="66" spans="1:8" ht="20.100000000000001" customHeight="1">
      <c r="A66" s="6">
        <v>63</v>
      </c>
      <c r="B66" s="6" t="str">
        <f t="shared" si="5"/>
        <v>05</v>
      </c>
      <c r="C66" s="6" t="str">
        <f>"20250519005"</f>
        <v>20250519005</v>
      </c>
      <c r="D66" s="7">
        <v>81.25</v>
      </c>
      <c r="E66" s="7">
        <v>83.74</v>
      </c>
      <c r="F66" s="7">
        <f t="shared" si="1"/>
        <v>71.9106666666667</v>
      </c>
      <c r="G66" s="8" t="s">
        <v>9</v>
      </c>
      <c r="H66" s="6"/>
    </row>
    <row r="67" spans="1:8" ht="20.100000000000001" customHeight="1">
      <c r="A67" s="6">
        <v>64</v>
      </c>
      <c r="B67" s="6" t="str">
        <f t="shared" si="5"/>
        <v>05</v>
      </c>
      <c r="C67" s="6" t="str">
        <f>"20250518023"</f>
        <v>20250518023</v>
      </c>
      <c r="D67" s="7">
        <v>89.65</v>
      </c>
      <c r="E67" s="7">
        <v>79.94</v>
      </c>
      <c r="F67" s="7">
        <f t="shared" si="1"/>
        <v>71.870666666666693</v>
      </c>
      <c r="G67" s="8" t="s">
        <v>9</v>
      </c>
      <c r="H67" s="6"/>
    </row>
    <row r="68" spans="1:8" ht="20.100000000000001" customHeight="1">
      <c r="A68" s="6">
        <v>65</v>
      </c>
      <c r="B68" s="6" t="str">
        <f t="shared" si="5"/>
        <v>05</v>
      </c>
      <c r="C68" s="6" t="str">
        <f>"20250518011"</f>
        <v>20250518011</v>
      </c>
      <c r="D68" s="7">
        <v>87.05</v>
      </c>
      <c r="E68" s="7">
        <v>81</v>
      </c>
      <c r="F68" s="7">
        <f t="shared" ref="F68:F94" si="6">D68/1.5*0.4+E68*0.6</f>
        <v>71.813333333333304</v>
      </c>
      <c r="G68" s="8" t="s">
        <v>9</v>
      </c>
      <c r="H68" s="6"/>
    </row>
    <row r="69" spans="1:8" ht="20.100000000000001" customHeight="1">
      <c r="A69" s="6">
        <v>66</v>
      </c>
      <c r="B69" s="6" t="str">
        <f t="shared" si="5"/>
        <v>05</v>
      </c>
      <c r="C69" s="6" t="str">
        <f>"20250519024"</f>
        <v>20250519024</v>
      </c>
      <c r="D69" s="7">
        <v>86.8</v>
      </c>
      <c r="E69" s="7">
        <v>78.739999999999995</v>
      </c>
      <c r="F69" s="7">
        <f t="shared" si="6"/>
        <v>70.390666666666704</v>
      </c>
      <c r="G69" s="7" t="s">
        <v>10</v>
      </c>
      <c r="H69" s="6"/>
    </row>
    <row r="70" spans="1:8" ht="20.100000000000001" customHeight="1">
      <c r="A70" s="6">
        <v>67</v>
      </c>
      <c r="B70" s="6" t="str">
        <f t="shared" si="5"/>
        <v>05</v>
      </c>
      <c r="C70" s="6" t="str">
        <f>"20250519002"</f>
        <v>20250519002</v>
      </c>
      <c r="D70" s="7">
        <v>85.75</v>
      </c>
      <c r="E70" s="7">
        <v>78.2</v>
      </c>
      <c r="F70" s="7">
        <f t="shared" si="6"/>
        <v>69.786666666666704</v>
      </c>
      <c r="G70" s="7" t="s">
        <v>10</v>
      </c>
      <c r="H70" s="6"/>
    </row>
    <row r="71" spans="1:8" ht="20.100000000000001" customHeight="1">
      <c r="A71" s="6">
        <v>68</v>
      </c>
      <c r="B71" s="6" t="str">
        <f t="shared" si="5"/>
        <v>05</v>
      </c>
      <c r="C71" s="6" t="str">
        <f>"20250518017"</f>
        <v>20250518017</v>
      </c>
      <c r="D71" s="7">
        <v>81.2</v>
      </c>
      <c r="E71" s="7">
        <v>79.64</v>
      </c>
      <c r="F71" s="7">
        <f t="shared" si="6"/>
        <v>69.437333333333299</v>
      </c>
      <c r="G71" s="7" t="s">
        <v>10</v>
      </c>
      <c r="H71" s="6"/>
    </row>
    <row r="72" spans="1:8" ht="20.100000000000001" customHeight="1">
      <c r="A72" s="6">
        <v>69</v>
      </c>
      <c r="B72" s="6" t="str">
        <f t="shared" si="5"/>
        <v>05</v>
      </c>
      <c r="C72" s="6" t="str">
        <f>"20250519029"</f>
        <v>20250519029</v>
      </c>
      <c r="D72" s="7">
        <v>83.25</v>
      </c>
      <c r="E72" s="7">
        <v>76.739999999999995</v>
      </c>
      <c r="F72" s="7">
        <f t="shared" si="6"/>
        <v>68.244</v>
      </c>
      <c r="G72" s="7" t="s">
        <v>10</v>
      </c>
      <c r="H72" s="6"/>
    </row>
    <row r="73" spans="1:8" ht="20.100000000000001" customHeight="1">
      <c r="A73" s="6">
        <v>70</v>
      </c>
      <c r="B73" s="6" t="str">
        <f t="shared" si="5"/>
        <v>05</v>
      </c>
      <c r="C73" s="6" t="str">
        <f>"20250518005"</f>
        <v>20250518005</v>
      </c>
      <c r="D73" s="7">
        <v>100.9</v>
      </c>
      <c r="E73" s="7">
        <v>0</v>
      </c>
      <c r="F73" s="7">
        <f t="shared" si="6"/>
        <v>26.906666666666698</v>
      </c>
      <c r="G73" s="7" t="s">
        <v>10</v>
      </c>
      <c r="H73" s="6" t="s">
        <v>12</v>
      </c>
    </row>
    <row r="74" spans="1:8" ht="20.100000000000001" customHeight="1">
      <c r="A74" s="6">
        <v>71</v>
      </c>
      <c r="B74" s="6" t="str">
        <f t="shared" si="5"/>
        <v>05</v>
      </c>
      <c r="C74" s="6" t="str">
        <f>"20250519023"</f>
        <v>20250519023</v>
      </c>
      <c r="D74" s="7">
        <v>103.15</v>
      </c>
      <c r="E74" s="7">
        <v>0</v>
      </c>
      <c r="F74" s="7">
        <f t="shared" si="6"/>
        <v>27.5066666666667</v>
      </c>
      <c r="G74" s="7" t="s">
        <v>10</v>
      </c>
      <c r="H74" s="6" t="s">
        <v>12</v>
      </c>
    </row>
    <row r="75" spans="1:8" ht="20.100000000000001" customHeight="1">
      <c r="A75" s="6">
        <v>72</v>
      </c>
      <c r="B75" s="6" t="str">
        <f t="shared" ref="B75:B94" si="7">"06"</f>
        <v>06</v>
      </c>
      <c r="C75" s="6" t="str">
        <f>"20250622006"</f>
        <v>20250622006</v>
      </c>
      <c r="D75" s="7">
        <v>100.15</v>
      </c>
      <c r="E75" s="7">
        <v>81.92</v>
      </c>
      <c r="F75" s="7">
        <f t="shared" si="6"/>
        <v>75.858666666666707</v>
      </c>
      <c r="G75" s="8" t="s">
        <v>9</v>
      </c>
      <c r="H75" s="6"/>
    </row>
    <row r="76" spans="1:8" ht="20.100000000000001" customHeight="1">
      <c r="A76" s="6">
        <v>73</v>
      </c>
      <c r="B76" s="6" t="str">
        <f t="shared" si="7"/>
        <v>06</v>
      </c>
      <c r="C76" s="6" t="str">
        <f>"20250621028"</f>
        <v>20250621028</v>
      </c>
      <c r="D76" s="7">
        <v>101.45</v>
      </c>
      <c r="E76" s="7">
        <v>80.38</v>
      </c>
      <c r="F76" s="7">
        <f t="shared" si="6"/>
        <v>75.281333333333293</v>
      </c>
      <c r="G76" s="8" t="s">
        <v>9</v>
      </c>
      <c r="H76" s="6"/>
    </row>
    <row r="77" spans="1:8" ht="20.100000000000001" customHeight="1">
      <c r="A77" s="6">
        <v>74</v>
      </c>
      <c r="B77" s="6" t="str">
        <f t="shared" si="7"/>
        <v>06</v>
      </c>
      <c r="C77" s="6" t="str">
        <f>"20250620019"</f>
        <v>20250620019</v>
      </c>
      <c r="D77" s="7">
        <v>98.15</v>
      </c>
      <c r="E77" s="7">
        <v>81.16</v>
      </c>
      <c r="F77" s="7">
        <f t="shared" si="6"/>
        <v>74.869333333333302</v>
      </c>
      <c r="G77" s="8" t="s">
        <v>9</v>
      </c>
      <c r="H77" s="6"/>
    </row>
    <row r="78" spans="1:8" ht="20.100000000000001" customHeight="1">
      <c r="A78" s="6">
        <v>75</v>
      </c>
      <c r="B78" s="6" t="str">
        <f t="shared" si="7"/>
        <v>06</v>
      </c>
      <c r="C78" s="6" t="str">
        <f>"20250620017"</f>
        <v>20250620017</v>
      </c>
      <c r="D78" s="7">
        <v>95</v>
      </c>
      <c r="E78" s="7">
        <v>82.04</v>
      </c>
      <c r="F78" s="7">
        <f t="shared" si="6"/>
        <v>74.557333333333304</v>
      </c>
      <c r="G78" s="8" t="s">
        <v>9</v>
      </c>
      <c r="H78" s="6"/>
    </row>
    <row r="79" spans="1:8" ht="20.100000000000001" customHeight="1">
      <c r="A79" s="6">
        <v>76</v>
      </c>
      <c r="B79" s="6" t="str">
        <f t="shared" si="7"/>
        <v>06</v>
      </c>
      <c r="C79" s="6" t="str">
        <f>"20250621024"</f>
        <v>20250621024</v>
      </c>
      <c r="D79" s="7">
        <v>89.85</v>
      </c>
      <c r="E79" s="7">
        <v>84.14</v>
      </c>
      <c r="F79" s="7">
        <f t="shared" si="6"/>
        <v>74.444000000000003</v>
      </c>
      <c r="G79" s="8" t="s">
        <v>9</v>
      </c>
      <c r="H79" s="6"/>
    </row>
    <row r="80" spans="1:8" ht="20.100000000000001" customHeight="1">
      <c r="A80" s="6">
        <v>77</v>
      </c>
      <c r="B80" s="6" t="str">
        <f t="shared" si="7"/>
        <v>06</v>
      </c>
      <c r="C80" s="6" t="str">
        <f>"20250621015"</f>
        <v>20250621015</v>
      </c>
      <c r="D80" s="7">
        <v>92.75</v>
      </c>
      <c r="E80" s="7">
        <v>82.62</v>
      </c>
      <c r="F80" s="7">
        <f t="shared" si="6"/>
        <v>74.305333333333294</v>
      </c>
      <c r="G80" s="8" t="s">
        <v>9</v>
      </c>
      <c r="H80" s="6"/>
    </row>
    <row r="81" spans="1:8" ht="20.100000000000001" customHeight="1">
      <c r="A81" s="6">
        <v>78</v>
      </c>
      <c r="B81" s="6" t="str">
        <f t="shared" si="7"/>
        <v>06</v>
      </c>
      <c r="C81" s="6" t="str">
        <f>"20250622012"</f>
        <v>20250622012</v>
      </c>
      <c r="D81" s="7">
        <v>85.5</v>
      </c>
      <c r="E81" s="7">
        <v>84.62</v>
      </c>
      <c r="F81" s="7">
        <f t="shared" si="6"/>
        <v>73.572000000000003</v>
      </c>
      <c r="G81" s="8" t="s">
        <v>9</v>
      </c>
      <c r="H81" s="6"/>
    </row>
    <row r="82" spans="1:8" ht="20.100000000000001" customHeight="1">
      <c r="A82" s="6">
        <v>79</v>
      </c>
      <c r="B82" s="6" t="str">
        <f t="shared" si="7"/>
        <v>06</v>
      </c>
      <c r="C82" s="6" t="str">
        <f>"20250620028"</f>
        <v>20250620028</v>
      </c>
      <c r="D82" s="7">
        <v>87.7</v>
      </c>
      <c r="E82" s="7">
        <v>83.4</v>
      </c>
      <c r="F82" s="7">
        <f t="shared" si="6"/>
        <v>73.426666666666705</v>
      </c>
      <c r="G82" s="8" t="s">
        <v>9</v>
      </c>
      <c r="H82" s="6"/>
    </row>
    <row r="83" spans="1:8" ht="20.100000000000001" customHeight="1">
      <c r="A83" s="6">
        <v>80</v>
      </c>
      <c r="B83" s="6" t="str">
        <f t="shared" si="7"/>
        <v>06</v>
      </c>
      <c r="C83" s="6" t="str">
        <f>"20250622005"</f>
        <v>20250622005</v>
      </c>
      <c r="D83" s="7">
        <v>89.65</v>
      </c>
      <c r="E83" s="7">
        <v>82.1</v>
      </c>
      <c r="F83" s="7">
        <f t="shared" si="6"/>
        <v>73.1666666666667</v>
      </c>
      <c r="G83" s="8" t="s">
        <v>9</v>
      </c>
      <c r="H83" s="6"/>
    </row>
    <row r="84" spans="1:8" ht="20.100000000000001" customHeight="1">
      <c r="A84" s="6">
        <v>81</v>
      </c>
      <c r="B84" s="6" t="str">
        <f t="shared" si="7"/>
        <v>06</v>
      </c>
      <c r="C84" s="6" t="str">
        <f>"20250620026"</f>
        <v>20250620026</v>
      </c>
      <c r="D84" s="7">
        <v>89.25</v>
      </c>
      <c r="E84" s="7">
        <v>81.98</v>
      </c>
      <c r="F84" s="7">
        <f t="shared" si="6"/>
        <v>72.988</v>
      </c>
      <c r="G84" s="8" t="s">
        <v>9</v>
      </c>
      <c r="H84" s="6"/>
    </row>
    <row r="85" spans="1:8" ht="20.100000000000001" customHeight="1">
      <c r="A85" s="6">
        <v>82</v>
      </c>
      <c r="B85" s="6" t="str">
        <f t="shared" si="7"/>
        <v>06</v>
      </c>
      <c r="C85" s="6" t="str">
        <f>"20250621018"</f>
        <v>20250621018</v>
      </c>
      <c r="D85" s="7">
        <v>95.6</v>
      </c>
      <c r="E85" s="7">
        <v>78.5</v>
      </c>
      <c r="F85" s="7">
        <f t="shared" si="6"/>
        <v>72.593333333333305</v>
      </c>
      <c r="G85" s="7" t="s">
        <v>10</v>
      </c>
      <c r="H85" s="6"/>
    </row>
    <row r="86" spans="1:8" ht="20.100000000000001" customHeight="1">
      <c r="A86" s="6">
        <v>83</v>
      </c>
      <c r="B86" s="6" t="str">
        <f t="shared" si="7"/>
        <v>06</v>
      </c>
      <c r="C86" s="6" t="str">
        <f>"20250622011"</f>
        <v>20250622011</v>
      </c>
      <c r="D86" s="7">
        <v>92.55</v>
      </c>
      <c r="E86" s="7">
        <v>78.739999999999995</v>
      </c>
      <c r="F86" s="7">
        <f t="shared" si="6"/>
        <v>71.924000000000007</v>
      </c>
      <c r="G86" s="7" t="s">
        <v>10</v>
      </c>
      <c r="H86" s="6"/>
    </row>
    <row r="87" spans="1:8" ht="20.100000000000001" customHeight="1">
      <c r="A87" s="6">
        <v>84</v>
      </c>
      <c r="B87" s="6" t="str">
        <f t="shared" si="7"/>
        <v>06</v>
      </c>
      <c r="C87" s="6" t="str">
        <f>"20250620024"</f>
        <v>20250620024</v>
      </c>
      <c r="D87" s="7">
        <v>79</v>
      </c>
      <c r="E87" s="7">
        <v>84.18</v>
      </c>
      <c r="F87" s="7">
        <f t="shared" si="6"/>
        <v>71.574666666666701</v>
      </c>
      <c r="G87" s="7" t="s">
        <v>10</v>
      </c>
      <c r="H87" s="6"/>
    </row>
    <row r="88" spans="1:8" ht="20.100000000000001" customHeight="1">
      <c r="A88" s="6">
        <v>85</v>
      </c>
      <c r="B88" s="6" t="str">
        <f t="shared" si="7"/>
        <v>06</v>
      </c>
      <c r="C88" s="6" t="str">
        <f>"20250621012"</f>
        <v>20250621012</v>
      </c>
      <c r="D88" s="7">
        <v>87.55</v>
      </c>
      <c r="E88" s="7">
        <v>79.36</v>
      </c>
      <c r="F88" s="7">
        <f t="shared" si="6"/>
        <v>70.962666666666706</v>
      </c>
      <c r="G88" s="7" t="s">
        <v>10</v>
      </c>
      <c r="H88" s="6"/>
    </row>
    <row r="89" spans="1:8" ht="20.100000000000001" customHeight="1">
      <c r="A89" s="6">
        <v>86</v>
      </c>
      <c r="B89" s="6" t="str">
        <f t="shared" si="7"/>
        <v>06</v>
      </c>
      <c r="C89" s="6" t="str">
        <f>"20250621014"</f>
        <v>20250621014</v>
      </c>
      <c r="D89" s="7">
        <v>86.7</v>
      </c>
      <c r="E89" s="7">
        <v>78.900000000000006</v>
      </c>
      <c r="F89" s="7">
        <f t="shared" si="6"/>
        <v>70.459999999999994</v>
      </c>
      <c r="G89" s="7" t="s">
        <v>10</v>
      </c>
      <c r="H89" s="6"/>
    </row>
    <row r="90" spans="1:8" ht="20.100000000000001" customHeight="1">
      <c r="A90" s="6">
        <v>87</v>
      </c>
      <c r="B90" s="6" t="str">
        <f t="shared" si="7"/>
        <v>06</v>
      </c>
      <c r="C90" s="6" t="str">
        <f>"20250621003"</f>
        <v>20250621003</v>
      </c>
      <c r="D90" s="7">
        <v>86.45</v>
      </c>
      <c r="E90" s="7">
        <v>78.52</v>
      </c>
      <c r="F90" s="7">
        <f t="shared" si="6"/>
        <v>70.165333333333294</v>
      </c>
      <c r="G90" s="7" t="s">
        <v>10</v>
      </c>
      <c r="H90" s="6"/>
    </row>
    <row r="91" spans="1:8" ht="20.100000000000001" customHeight="1">
      <c r="A91" s="6">
        <v>88</v>
      </c>
      <c r="B91" s="6" t="str">
        <f t="shared" si="7"/>
        <v>06</v>
      </c>
      <c r="C91" s="6" t="str">
        <f>"20250622014"</f>
        <v>20250622014</v>
      </c>
      <c r="D91" s="7">
        <v>81.75</v>
      </c>
      <c r="E91" s="7">
        <v>80.48</v>
      </c>
      <c r="F91" s="7">
        <f t="shared" si="6"/>
        <v>70.087999999999994</v>
      </c>
      <c r="G91" s="7" t="s">
        <v>10</v>
      </c>
      <c r="H91" s="6"/>
    </row>
    <row r="92" spans="1:8" ht="20.100000000000001" customHeight="1">
      <c r="A92" s="6">
        <v>89</v>
      </c>
      <c r="B92" s="6" t="str">
        <f t="shared" si="7"/>
        <v>06</v>
      </c>
      <c r="C92" s="6" t="str">
        <f>"20250621011"</f>
        <v>20250621011</v>
      </c>
      <c r="D92" s="7">
        <v>78.8</v>
      </c>
      <c r="E92" s="7">
        <v>81.540000000000006</v>
      </c>
      <c r="F92" s="7">
        <f t="shared" si="6"/>
        <v>69.937333333333299</v>
      </c>
      <c r="G92" s="7" t="s">
        <v>10</v>
      </c>
      <c r="H92" s="6"/>
    </row>
    <row r="93" spans="1:8" ht="20.100000000000001" customHeight="1">
      <c r="A93" s="6">
        <v>90</v>
      </c>
      <c r="B93" s="6" t="str">
        <f t="shared" si="7"/>
        <v>06</v>
      </c>
      <c r="C93" s="6" t="str">
        <f>"20250621026"</f>
        <v>20250621026</v>
      </c>
      <c r="D93" s="7">
        <v>77.3</v>
      </c>
      <c r="E93" s="7">
        <v>78.58</v>
      </c>
      <c r="F93" s="7">
        <f t="shared" si="6"/>
        <v>67.761333333333297</v>
      </c>
      <c r="G93" s="7" t="s">
        <v>10</v>
      </c>
      <c r="H93" s="6"/>
    </row>
    <row r="94" spans="1:8" ht="20.100000000000001" customHeight="1">
      <c r="A94" s="6">
        <v>91</v>
      </c>
      <c r="B94" s="6" t="str">
        <f t="shared" si="7"/>
        <v>06</v>
      </c>
      <c r="C94" s="6" t="str">
        <f>"20250621027"</f>
        <v>20250621027</v>
      </c>
      <c r="D94" s="7">
        <v>88.1</v>
      </c>
      <c r="E94" s="7">
        <v>71.66</v>
      </c>
      <c r="F94" s="7">
        <f t="shared" si="6"/>
        <v>66.489333333333306</v>
      </c>
      <c r="G94" s="7" t="s">
        <v>10</v>
      </c>
      <c r="H94" s="6"/>
    </row>
  </sheetData>
  <mergeCells count="1">
    <mergeCell ref="A2:H2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2025-10-28T07:46:00Z</dcterms:created>
  <dcterms:modified xsi:type="dcterms:W3CDTF">2025-11-09T11:18:06Z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B797565EB3054A1284F395A2C757A3A7_13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