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<sst xmlns="http://schemas.openxmlformats.org/spreadsheetml/2006/main" count="299" uniqueCount="28">
  <si>
    <t>遵义市民政局下属事业单位2026年面向社会公开招聘编外人员资格复审人员名单</t>
  </si>
  <si>
    <t>序号</t>
  </si>
  <si>
    <t>姓名</t>
  </si>
  <si>
    <t>准考证</t>
  </si>
  <si>
    <t>笔试机考成绩
（折算前）</t>
  </si>
  <si>
    <t>报考岗位及代码</t>
  </si>
  <si>
    <t>招聘单位</t>
  </si>
  <si>
    <t>岗位招聘人数</t>
  </si>
  <si>
    <t>排名</t>
  </si>
  <si>
    <t>康复治疗师50401</t>
  </si>
  <si>
    <t>遵义市社会福利院</t>
  </si>
  <si>
    <t>1</t>
  </si>
  <si>
    <t>护理员50402</t>
  </si>
  <si>
    <t>孤残儿童护理员50403</t>
  </si>
  <si>
    <t>3</t>
  </si>
  <si>
    <t>特教教师50404</t>
  </si>
  <si>
    <t>2</t>
  </si>
  <si>
    <t>工作人员50405</t>
  </si>
  <si>
    <t>医师50501</t>
  </si>
  <si>
    <t>遵义市精神病院</t>
  </si>
  <si>
    <t>6</t>
  </si>
  <si>
    <t>护士50502</t>
  </si>
  <si>
    <t>护士50503</t>
  </si>
  <si>
    <t>10</t>
  </si>
  <si>
    <t>影像医师50504</t>
  </si>
  <si>
    <t>影像技师50601</t>
  </si>
  <si>
    <t>遵义市务川精神病院</t>
  </si>
  <si>
    <t>护士50602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</si>
</sst>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23" borderId="8" applyNumberFormat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19" fillId="2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zoomScale="115" zoomScaleNormal="115" workbookViewId="0">
      <selection activeCell="C99" sqref="C99"/>
    </sheetView>
  </sheetViews>
  <sheetFormatPr defaultColWidth="9" defaultRowHeight="14.25" outlineLevelCol="7"/>
  <cols>
    <col min="1" max="1" width="4.99166666666667" style="1" customWidth="1"/>
    <col min="2" max="2" width="7.16666666666667" style="1" customWidth="1"/>
    <col min="3" max="3" width="10.2083333333333" style="1" customWidth="1"/>
    <col min="4" max="4" width="14.5583333333333" style="1" customWidth="1"/>
    <col min="5" max="5" width="19.8916666666667" style="1" customWidth="1"/>
    <col min="6" max="6" width="19.125" style="1" customWidth="1"/>
    <col min="7" max="7" width="7.49166666666667" style="1" customWidth="1"/>
    <col min="8" max="8" width="5.86666666666667" style="1" customWidth="1"/>
    <col min="9" max="16384" width="9" style="1"/>
  </cols>
  <sheetData>
    <row r="1" ht="45" customHeight="1" spans="1:8">
      <c r="A1" s="2" t="s">
        <v>0</v>
      </c>
      <c r="B1" s="3"/>
      <c r="C1" s="3"/>
      <c r="D1" s="3"/>
      <c r="E1" s="3"/>
      <c r="F1" s="3"/>
      <c r="G1" s="3"/>
      <c r="H1" s="9"/>
    </row>
    <row r="2" ht="44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pans="1:8">
      <c r="A3" s="6">
        <v>1</v>
      </c>
      <c r="B3" s="7" t="str">
        <f>"邹凤"</f>
        <v>邹凤</v>
      </c>
      <c r="C3" s="7" t="str">
        <f>"16022302"</f>
        <v>16022302</v>
      </c>
      <c r="D3" s="8">
        <v>105.34</v>
      </c>
      <c r="E3" s="7" t="s">
        <v>9</v>
      </c>
      <c r="F3" s="7" t="s">
        <v>10</v>
      </c>
      <c r="G3" s="10" t="s">
        <v>11</v>
      </c>
      <c r="H3" s="11">
        <v>1</v>
      </c>
    </row>
    <row r="4" spans="1:8">
      <c r="A4" s="6">
        <v>2</v>
      </c>
      <c r="B4" s="7" t="str">
        <f>"安芳芳"</f>
        <v>安芳芳</v>
      </c>
      <c r="C4" s="7" t="str">
        <f>"16021702"</f>
        <v>16021702</v>
      </c>
      <c r="D4" s="8">
        <v>103.7</v>
      </c>
      <c r="E4" s="7" t="s">
        <v>9</v>
      </c>
      <c r="F4" s="7" t="s">
        <v>10</v>
      </c>
      <c r="G4" s="10" t="s">
        <v>11</v>
      </c>
      <c r="H4" s="11">
        <v>2</v>
      </c>
    </row>
    <row r="5" spans="1:8">
      <c r="A5" s="6">
        <v>3</v>
      </c>
      <c r="B5" s="7" t="str">
        <f>"任红燕"</f>
        <v>任红燕</v>
      </c>
      <c r="C5" s="7" t="str">
        <f>"16022711"</f>
        <v>16022711</v>
      </c>
      <c r="D5" s="8">
        <v>102.24</v>
      </c>
      <c r="E5" s="7" t="s">
        <v>9</v>
      </c>
      <c r="F5" s="7" t="s">
        <v>10</v>
      </c>
      <c r="G5" s="12">
        <v>1</v>
      </c>
      <c r="H5" s="11">
        <v>3</v>
      </c>
    </row>
    <row r="6" spans="1:8">
      <c r="A6" s="6">
        <v>4</v>
      </c>
      <c r="B6" s="7" t="str">
        <f>"骆双露"</f>
        <v>骆双露</v>
      </c>
      <c r="C6" s="7" t="str">
        <f>"16021310"</f>
        <v>16021310</v>
      </c>
      <c r="D6" s="7">
        <v>113.64</v>
      </c>
      <c r="E6" s="7" t="s">
        <v>12</v>
      </c>
      <c r="F6" s="7" t="s">
        <v>10</v>
      </c>
      <c r="G6" s="13">
        <v>2</v>
      </c>
      <c r="H6" s="7">
        <v>1</v>
      </c>
    </row>
    <row r="7" spans="1:8">
      <c r="A7" s="6">
        <v>5</v>
      </c>
      <c r="B7" s="7" t="str">
        <f>"杨小芬"</f>
        <v>杨小芬</v>
      </c>
      <c r="C7" s="7" t="str">
        <f>"16020813"</f>
        <v>16020813</v>
      </c>
      <c r="D7" s="8">
        <v>109.84</v>
      </c>
      <c r="E7" s="7" t="s">
        <v>12</v>
      </c>
      <c r="F7" s="7" t="s">
        <v>10</v>
      </c>
      <c r="G7" s="13">
        <v>2</v>
      </c>
      <c r="H7" s="7">
        <v>2</v>
      </c>
    </row>
    <row r="8" spans="1:8">
      <c r="A8" s="6">
        <v>6</v>
      </c>
      <c r="B8" s="7" t="str">
        <f>"张纯熙"</f>
        <v>张纯熙</v>
      </c>
      <c r="C8" s="7" t="str">
        <f>"16021028"</f>
        <v>16021028</v>
      </c>
      <c r="D8" s="8">
        <v>109.12</v>
      </c>
      <c r="E8" s="7" t="s">
        <v>12</v>
      </c>
      <c r="F8" s="7" t="s">
        <v>10</v>
      </c>
      <c r="G8" s="13">
        <v>2</v>
      </c>
      <c r="H8" s="7">
        <v>3</v>
      </c>
    </row>
    <row r="9" spans="1:8">
      <c r="A9" s="6">
        <v>7</v>
      </c>
      <c r="B9" s="7" t="str">
        <f>"卢朝霞"</f>
        <v>卢朝霞</v>
      </c>
      <c r="C9" s="7" t="str">
        <f>"16022408"</f>
        <v>16022408</v>
      </c>
      <c r="D9" s="8">
        <v>105.63</v>
      </c>
      <c r="E9" s="7" t="s">
        <v>12</v>
      </c>
      <c r="F9" s="7" t="s">
        <v>10</v>
      </c>
      <c r="G9" s="13">
        <v>2</v>
      </c>
      <c r="H9" s="7">
        <v>4</v>
      </c>
    </row>
    <row r="10" spans="1:8">
      <c r="A10" s="6">
        <v>8</v>
      </c>
      <c r="B10" s="7" t="str">
        <f>"丁庆红"</f>
        <v>丁庆红</v>
      </c>
      <c r="C10" s="7" t="str">
        <f>"16022503"</f>
        <v>16022503</v>
      </c>
      <c r="D10" s="8">
        <v>103.23</v>
      </c>
      <c r="E10" s="7" t="s">
        <v>12</v>
      </c>
      <c r="F10" s="7" t="s">
        <v>10</v>
      </c>
      <c r="G10" s="13">
        <v>2</v>
      </c>
      <c r="H10" s="7">
        <v>5</v>
      </c>
    </row>
    <row r="11" spans="1:8">
      <c r="A11" s="6">
        <v>9</v>
      </c>
      <c r="B11" s="7" t="str">
        <f>"聂黔敏"</f>
        <v>聂黔敏</v>
      </c>
      <c r="C11" s="7" t="str">
        <f>"16021627"</f>
        <v>16021627</v>
      </c>
      <c r="D11" s="8">
        <v>102.75</v>
      </c>
      <c r="E11" s="7" t="s">
        <v>12</v>
      </c>
      <c r="F11" s="7" t="s">
        <v>10</v>
      </c>
      <c r="G11" s="13">
        <v>2</v>
      </c>
      <c r="H11" s="7">
        <v>6</v>
      </c>
    </row>
    <row r="12" spans="1:8">
      <c r="A12" s="6">
        <v>10</v>
      </c>
      <c r="B12" s="7" t="str">
        <f>"陈虎"</f>
        <v>陈虎</v>
      </c>
      <c r="C12" s="7" t="str">
        <f>"16022202"</f>
        <v>16022202</v>
      </c>
      <c r="D12" s="8">
        <v>108.79</v>
      </c>
      <c r="E12" s="7" t="s">
        <v>13</v>
      </c>
      <c r="F12" s="7" t="s">
        <v>10</v>
      </c>
      <c r="G12" s="10" t="s">
        <v>14</v>
      </c>
      <c r="H12" s="11">
        <v>1</v>
      </c>
    </row>
    <row r="13" spans="1:8">
      <c r="A13" s="6">
        <v>11</v>
      </c>
      <c r="B13" s="7" t="str">
        <f>"姚康佳"</f>
        <v>姚康佳</v>
      </c>
      <c r="C13" s="7" t="str">
        <f>"16021019"</f>
        <v>16021019</v>
      </c>
      <c r="D13" s="8">
        <v>103.16</v>
      </c>
      <c r="E13" s="7" t="s">
        <v>13</v>
      </c>
      <c r="F13" s="7" t="s">
        <v>10</v>
      </c>
      <c r="G13" s="10" t="s">
        <v>14</v>
      </c>
      <c r="H13" s="11">
        <v>2</v>
      </c>
    </row>
    <row r="14" spans="1:8">
      <c r="A14" s="6">
        <v>12</v>
      </c>
      <c r="B14" s="7" t="str">
        <f>"赵灿"</f>
        <v>赵灿</v>
      </c>
      <c r="C14" s="7" t="str">
        <f>"16021401"</f>
        <v>16021401</v>
      </c>
      <c r="D14" s="8">
        <v>103.1</v>
      </c>
      <c r="E14" s="7" t="s">
        <v>13</v>
      </c>
      <c r="F14" s="7" t="s">
        <v>10</v>
      </c>
      <c r="G14" s="10" t="s">
        <v>14</v>
      </c>
      <c r="H14" s="11">
        <v>3</v>
      </c>
    </row>
    <row r="15" spans="1:8">
      <c r="A15" s="6">
        <v>13</v>
      </c>
      <c r="B15" s="7" t="str">
        <f>"明旺"</f>
        <v>明旺</v>
      </c>
      <c r="C15" s="7" t="str">
        <f>"16020205"</f>
        <v>16020205</v>
      </c>
      <c r="D15" s="8">
        <v>102.57</v>
      </c>
      <c r="E15" s="7" t="s">
        <v>13</v>
      </c>
      <c r="F15" s="7" t="s">
        <v>10</v>
      </c>
      <c r="G15" s="10" t="s">
        <v>14</v>
      </c>
      <c r="H15" s="11">
        <v>4</v>
      </c>
    </row>
    <row r="16" spans="1:8">
      <c r="A16" s="6">
        <v>14</v>
      </c>
      <c r="B16" s="7" t="str">
        <f>"谯海林"</f>
        <v>谯海林</v>
      </c>
      <c r="C16" s="7" t="str">
        <f>"16021505"</f>
        <v>16021505</v>
      </c>
      <c r="D16" s="8">
        <v>102.2</v>
      </c>
      <c r="E16" s="7" t="s">
        <v>13</v>
      </c>
      <c r="F16" s="7" t="s">
        <v>10</v>
      </c>
      <c r="G16" s="10" t="s">
        <v>14</v>
      </c>
      <c r="H16" s="11">
        <v>5</v>
      </c>
    </row>
    <row r="17" spans="1:8">
      <c r="A17" s="6">
        <v>15</v>
      </c>
      <c r="B17" s="7" t="str">
        <f>"赵静静"</f>
        <v>赵静静</v>
      </c>
      <c r="C17" s="7" t="str">
        <f>"16020106"</f>
        <v>16020106</v>
      </c>
      <c r="D17" s="8">
        <v>101.02</v>
      </c>
      <c r="E17" s="7" t="s">
        <v>13</v>
      </c>
      <c r="F17" s="7" t="s">
        <v>10</v>
      </c>
      <c r="G17" s="10" t="s">
        <v>14</v>
      </c>
      <c r="H17" s="11">
        <v>6</v>
      </c>
    </row>
    <row r="18" spans="1:8">
      <c r="A18" s="6">
        <v>16</v>
      </c>
      <c r="B18" s="7" t="str">
        <f>"姚璇"</f>
        <v>姚璇</v>
      </c>
      <c r="C18" s="7" t="str">
        <f>"16022312"</f>
        <v>16022312</v>
      </c>
      <c r="D18" s="8">
        <v>100.08</v>
      </c>
      <c r="E18" s="7" t="s">
        <v>13</v>
      </c>
      <c r="F18" s="7" t="s">
        <v>10</v>
      </c>
      <c r="G18" s="10" t="s">
        <v>14</v>
      </c>
      <c r="H18" s="11">
        <v>7</v>
      </c>
    </row>
    <row r="19" spans="1:8">
      <c r="A19" s="6">
        <v>17</v>
      </c>
      <c r="B19" s="7" t="str">
        <f>"祖兴宝"</f>
        <v>祖兴宝</v>
      </c>
      <c r="C19" s="7" t="str">
        <f>"16022322"</f>
        <v>16022322</v>
      </c>
      <c r="D19" s="8">
        <v>98.01</v>
      </c>
      <c r="E19" s="7" t="s">
        <v>13</v>
      </c>
      <c r="F19" s="7" t="s">
        <v>10</v>
      </c>
      <c r="G19" s="10" t="s">
        <v>14</v>
      </c>
      <c r="H19" s="11">
        <v>8</v>
      </c>
    </row>
    <row r="20" spans="1:8">
      <c r="A20" s="6">
        <v>18</v>
      </c>
      <c r="B20" s="7" t="str">
        <f>"王浩浩"</f>
        <v>王浩浩</v>
      </c>
      <c r="C20" s="7" t="str">
        <f>"16021717"</f>
        <v>16021717</v>
      </c>
      <c r="D20" s="8">
        <v>95.02</v>
      </c>
      <c r="E20" s="7" t="s">
        <v>13</v>
      </c>
      <c r="F20" s="7" t="s">
        <v>10</v>
      </c>
      <c r="G20" s="10" t="s">
        <v>14</v>
      </c>
      <c r="H20" s="11">
        <v>9</v>
      </c>
    </row>
    <row r="21" spans="1:8">
      <c r="A21" s="6">
        <v>19</v>
      </c>
      <c r="B21" s="7" t="str">
        <f>"秦小杰"</f>
        <v>秦小杰</v>
      </c>
      <c r="C21" s="7" t="str">
        <f>"16020602"</f>
        <v>16020602</v>
      </c>
      <c r="D21" s="8">
        <v>114.42</v>
      </c>
      <c r="E21" s="7" t="s">
        <v>15</v>
      </c>
      <c r="F21" s="7" t="s">
        <v>10</v>
      </c>
      <c r="G21" s="10" t="s">
        <v>16</v>
      </c>
      <c r="H21" s="11">
        <v>1</v>
      </c>
    </row>
    <row r="22" spans="1:8">
      <c r="A22" s="6">
        <v>20</v>
      </c>
      <c r="B22" s="7" t="str">
        <f>"刘艳"</f>
        <v>刘艳</v>
      </c>
      <c r="C22" s="7" t="str">
        <f>"16020123"</f>
        <v>16020123</v>
      </c>
      <c r="D22" s="8">
        <v>109.68</v>
      </c>
      <c r="E22" s="7" t="s">
        <v>15</v>
      </c>
      <c r="F22" s="7" t="s">
        <v>10</v>
      </c>
      <c r="G22" s="10" t="s">
        <v>16</v>
      </c>
      <c r="H22" s="11">
        <v>2</v>
      </c>
    </row>
    <row r="23" spans="1:8">
      <c r="A23" s="6">
        <v>21</v>
      </c>
      <c r="B23" s="7" t="str">
        <f>"刘方方"</f>
        <v>刘方方</v>
      </c>
      <c r="C23" s="7" t="str">
        <f>"16022909"</f>
        <v>16022909</v>
      </c>
      <c r="D23" s="8">
        <v>102.23</v>
      </c>
      <c r="E23" s="7" t="s">
        <v>15</v>
      </c>
      <c r="F23" s="7" t="s">
        <v>10</v>
      </c>
      <c r="G23" s="10" t="s">
        <v>16</v>
      </c>
      <c r="H23" s="11">
        <v>3</v>
      </c>
    </row>
    <row r="24" spans="1:8">
      <c r="A24" s="6">
        <v>22</v>
      </c>
      <c r="B24" s="7" t="str">
        <f>"谢仕平"</f>
        <v>谢仕平</v>
      </c>
      <c r="C24" s="7" t="str">
        <f>"16023021"</f>
        <v>16023021</v>
      </c>
      <c r="D24" s="8">
        <v>101.71</v>
      </c>
      <c r="E24" s="7" t="s">
        <v>15</v>
      </c>
      <c r="F24" s="7" t="s">
        <v>10</v>
      </c>
      <c r="G24" s="10" t="s">
        <v>16</v>
      </c>
      <c r="H24" s="11">
        <v>4</v>
      </c>
    </row>
    <row r="25" spans="1:8">
      <c r="A25" s="6">
        <v>23</v>
      </c>
      <c r="B25" s="7" t="str">
        <f>"李云松"</f>
        <v>李云松</v>
      </c>
      <c r="C25" s="7" t="str">
        <f>"16022807"</f>
        <v>16022807</v>
      </c>
      <c r="D25" s="8">
        <v>99.95</v>
      </c>
      <c r="E25" s="7" t="s">
        <v>15</v>
      </c>
      <c r="F25" s="7" t="s">
        <v>10</v>
      </c>
      <c r="G25" s="10" t="s">
        <v>16</v>
      </c>
      <c r="H25" s="11">
        <v>5</v>
      </c>
    </row>
    <row r="26" spans="1:8">
      <c r="A26" s="6">
        <v>24</v>
      </c>
      <c r="B26" s="7" t="str">
        <f>"李玉雯"</f>
        <v>李玉雯</v>
      </c>
      <c r="C26" s="7" t="str">
        <f>"16022004"</f>
        <v>16022004</v>
      </c>
      <c r="D26" s="8">
        <v>99.19</v>
      </c>
      <c r="E26" s="7" t="s">
        <v>15</v>
      </c>
      <c r="F26" s="7" t="s">
        <v>10</v>
      </c>
      <c r="G26" s="10" t="s">
        <v>16</v>
      </c>
      <c r="H26" s="11">
        <v>6</v>
      </c>
    </row>
    <row r="27" spans="1:8">
      <c r="A27" s="6">
        <v>25</v>
      </c>
      <c r="B27" s="7" t="str">
        <f>"汪露洁"</f>
        <v>汪露洁</v>
      </c>
      <c r="C27" s="7" t="str">
        <f>"16023029"</f>
        <v>16023029</v>
      </c>
      <c r="D27" s="8">
        <v>118.66</v>
      </c>
      <c r="E27" s="7" t="s">
        <v>17</v>
      </c>
      <c r="F27" s="7" t="s">
        <v>10</v>
      </c>
      <c r="G27" s="10" t="s">
        <v>16</v>
      </c>
      <c r="H27" s="11">
        <v>1</v>
      </c>
    </row>
    <row r="28" spans="1:8">
      <c r="A28" s="6">
        <v>26</v>
      </c>
      <c r="B28" s="7" t="str">
        <f>"周辛澜"</f>
        <v>周辛澜</v>
      </c>
      <c r="C28" s="7" t="str">
        <f>"16022014"</f>
        <v>16022014</v>
      </c>
      <c r="D28" s="8">
        <v>117.86</v>
      </c>
      <c r="E28" s="7" t="s">
        <v>17</v>
      </c>
      <c r="F28" s="7" t="s">
        <v>10</v>
      </c>
      <c r="G28" s="10" t="s">
        <v>16</v>
      </c>
      <c r="H28" s="11">
        <v>2</v>
      </c>
    </row>
    <row r="29" spans="1:8">
      <c r="A29" s="6">
        <v>27</v>
      </c>
      <c r="B29" s="7" t="str">
        <f>"罗天荣"</f>
        <v>罗天荣</v>
      </c>
      <c r="C29" s="7" t="str">
        <f>"16021315"</f>
        <v>16021315</v>
      </c>
      <c r="D29" s="8">
        <v>117.3</v>
      </c>
      <c r="E29" s="7" t="s">
        <v>17</v>
      </c>
      <c r="F29" s="7" t="s">
        <v>10</v>
      </c>
      <c r="G29" s="10" t="s">
        <v>16</v>
      </c>
      <c r="H29" s="11">
        <v>3</v>
      </c>
    </row>
    <row r="30" spans="1:8">
      <c r="A30" s="6">
        <v>28</v>
      </c>
      <c r="B30" s="7" t="str">
        <f>"王番禺"</f>
        <v>王番禺</v>
      </c>
      <c r="C30" s="7" t="str">
        <f>"16021211"</f>
        <v>16021211</v>
      </c>
      <c r="D30" s="8">
        <v>115.86</v>
      </c>
      <c r="E30" s="7" t="s">
        <v>17</v>
      </c>
      <c r="F30" s="7" t="s">
        <v>10</v>
      </c>
      <c r="G30" s="10" t="s">
        <v>16</v>
      </c>
      <c r="H30" s="11">
        <v>4</v>
      </c>
    </row>
    <row r="31" spans="1:8">
      <c r="A31" s="6">
        <v>29</v>
      </c>
      <c r="B31" s="7" t="str">
        <f>"杨心茹"</f>
        <v>杨心茹</v>
      </c>
      <c r="C31" s="7" t="str">
        <f>"16022003"</f>
        <v>16022003</v>
      </c>
      <c r="D31" s="8">
        <v>112.51</v>
      </c>
      <c r="E31" s="7" t="s">
        <v>17</v>
      </c>
      <c r="F31" s="7" t="s">
        <v>10</v>
      </c>
      <c r="G31" s="10" t="s">
        <v>16</v>
      </c>
      <c r="H31" s="11">
        <v>5</v>
      </c>
    </row>
    <row r="32" spans="1:8">
      <c r="A32" s="6">
        <v>30</v>
      </c>
      <c r="B32" s="7" t="str">
        <f>"姬书艳"</f>
        <v>姬书艳</v>
      </c>
      <c r="C32" s="7" t="str">
        <f>"16022203"</f>
        <v>16022203</v>
      </c>
      <c r="D32" s="8">
        <v>111.73</v>
      </c>
      <c r="E32" s="7" t="s">
        <v>17</v>
      </c>
      <c r="F32" s="7" t="s">
        <v>10</v>
      </c>
      <c r="G32" s="10" t="s">
        <v>16</v>
      </c>
      <c r="H32" s="11">
        <v>6</v>
      </c>
    </row>
    <row r="33" spans="1:8">
      <c r="A33" s="6">
        <v>31</v>
      </c>
      <c r="B33" s="7" t="str">
        <f>"任正亚"</f>
        <v>任正亚</v>
      </c>
      <c r="C33" s="7" t="str">
        <f>"16012716"</f>
        <v>16012716</v>
      </c>
      <c r="D33" s="8">
        <v>99.01</v>
      </c>
      <c r="E33" s="7" t="s">
        <v>18</v>
      </c>
      <c r="F33" s="7" t="s">
        <v>19</v>
      </c>
      <c r="G33" s="10" t="s">
        <v>20</v>
      </c>
      <c r="H33" s="11">
        <v>1</v>
      </c>
    </row>
    <row r="34" spans="1:8">
      <c r="A34" s="6">
        <v>32</v>
      </c>
      <c r="B34" s="7" t="str">
        <f>"杨婷婷"</f>
        <v>杨婷婷</v>
      </c>
      <c r="C34" s="7" t="str">
        <f>"16013007"</f>
        <v>16013007</v>
      </c>
      <c r="D34" s="8">
        <v>97.32</v>
      </c>
      <c r="E34" s="7" t="s">
        <v>18</v>
      </c>
      <c r="F34" s="7" t="s">
        <v>19</v>
      </c>
      <c r="G34" s="10" t="s">
        <v>20</v>
      </c>
      <c r="H34" s="11">
        <v>2</v>
      </c>
    </row>
    <row r="35" spans="1:8">
      <c r="A35" s="6">
        <v>33</v>
      </c>
      <c r="B35" s="7" t="str">
        <f>"赵漫莎"</f>
        <v>赵漫莎</v>
      </c>
      <c r="C35" s="7" t="str">
        <f>"16012020"</f>
        <v>16012020</v>
      </c>
      <c r="D35" s="8">
        <v>95.49</v>
      </c>
      <c r="E35" s="7" t="s">
        <v>18</v>
      </c>
      <c r="F35" s="7" t="s">
        <v>19</v>
      </c>
      <c r="G35" s="10" t="s">
        <v>20</v>
      </c>
      <c r="H35" s="11">
        <v>3</v>
      </c>
    </row>
    <row r="36" spans="1:8">
      <c r="A36" s="6">
        <v>34</v>
      </c>
      <c r="B36" s="7" t="str">
        <f>"徐欢"</f>
        <v>徐欢</v>
      </c>
      <c r="C36" s="7" t="str">
        <f>"16012415"</f>
        <v>16012415</v>
      </c>
      <c r="D36" s="8">
        <v>93.6</v>
      </c>
      <c r="E36" s="7" t="s">
        <v>18</v>
      </c>
      <c r="F36" s="7" t="s">
        <v>19</v>
      </c>
      <c r="G36" s="10" t="s">
        <v>20</v>
      </c>
      <c r="H36" s="11">
        <v>4</v>
      </c>
    </row>
    <row r="37" spans="1:8">
      <c r="A37" s="6">
        <v>35</v>
      </c>
      <c r="B37" s="7" t="str">
        <f>"汪芸芸"</f>
        <v>汪芸芸</v>
      </c>
      <c r="C37" s="7" t="str">
        <f>"16012902"</f>
        <v>16012902</v>
      </c>
      <c r="D37" s="8">
        <v>92.36</v>
      </c>
      <c r="E37" s="7" t="s">
        <v>18</v>
      </c>
      <c r="F37" s="7" t="s">
        <v>19</v>
      </c>
      <c r="G37" s="10" t="s">
        <v>20</v>
      </c>
      <c r="H37" s="11">
        <v>5</v>
      </c>
    </row>
    <row r="38" spans="1:8">
      <c r="A38" s="6">
        <v>36</v>
      </c>
      <c r="B38" s="7" t="str">
        <f>"张琪"</f>
        <v>张琪</v>
      </c>
      <c r="C38" s="7" t="str">
        <f>"16011501"</f>
        <v>16011501</v>
      </c>
      <c r="D38" s="8">
        <v>92.3</v>
      </c>
      <c r="E38" s="7" t="s">
        <v>18</v>
      </c>
      <c r="F38" s="7" t="s">
        <v>19</v>
      </c>
      <c r="G38" s="10" t="s">
        <v>20</v>
      </c>
      <c r="H38" s="11">
        <v>6</v>
      </c>
    </row>
    <row r="39" spans="1:8">
      <c r="A39" s="6">
        <v>37</v>
      </c>
      <c r="B39" s="7" t="str">
        <f>"韦丽"</f>
        <v>韦丽</v>
      </c>
      <c r="C39" s="7" t="str">
        <f>"16010317"</f>
        <v>16010317</v>
      </c>
      <c r="D39" s="8">
        <v>92.13</v>
      </c>
      <c r="E39" s="7" t="s">
        <v>18</v>
      </c>
      <c r="F39" s="7" t="s">
        <v>19</v>
      </c>
      <c r="G39" s="10" t="s">
        <v>20</v>
      </c>
      <c r="H39" s="11">
        <v>7</v>
      </c>
    </row>
    <row r="40" spans="1:8">
      <c r="A40" s="6">
        <v>38</v>
      </c>
      <c r="B40" s="7" t="str">
        <f>" 李正娟"</f>
        <v> 李正娟</v>
      </c>
      <c r="C40" s="7" t="str">
        <f>"16010619"</f>
        <v>16010619</v>
      </c>
      <c r="D40" s="8">
        <v>91.98</v>
      </c>
      <c r="E40" s="7" t="s">
        <v>18</v>
      </c>
      <c r="F40" s="7" t="s">
        <v>19</v>
      </c>
      <c r="G40" s="10" t="s">
        <v>20</v>
      </c>
      <c r="H40" s="11">
        <v>8</v>
      </c>
    </row>
    <row r="41" spans="1:8">
      <c r="A41" s="6">
        <v>39</v>
      </c>
      <c r="B41" s="7" t="str">
        <f>"邓松"</f>
        <v>邓松</v>
      </c>
      <c r="C41" s="7" t="str">
        <f>"16011106"</f>
        <v>16011106</v>
      </c>
      <c r="D41" s="8">
        <v>91.9</v>
      </c>
      <c r="E41" s="7" t="s">
        <v>18</v>
      </c>
      <c r="F41" s="7" t="s">
        <v>19</v>
      </c>
      <c r="G41" s="10" t="s">
        <v>20</v>
      </c>
      <c r="H41" s="11">
        <v>9</v>
      </c>
    </row>
    <row r="42" spans="1:8">
      <c r="A42" s="6">
        <v>40</v>
      </c>
      <c r="B42" s="7" t="str">
        <f>"刘欣"</f>
        <v>刘欣</v>
      </c>
      <c r="C42" s="7" t="str">
        <f>"16012909"</f>
        <v>16012909</v>
      </c>
      <c r="D42" s="8">
        <v>90.55</v>
      </c>
      <c r="E42" s="7" t="s">
        <v>18</v>
      </c>
      <c r="F42" s="7" t="s">
        <v>19</v>
      </c>
      <c r="G42" s="10" t="s">
        <v>20</v>
      </c>
      <c r="H42" s="11">
        <v>10</v>
      </c>
    </row>
    <row r="43" spans="1:8">
      <c r="A43" s="6">
        <v>41</v>
      </c>
      <c r="B43" s="7" t="str">
        <f>"石敏"</f>
        <v>石敏</v>
      </c>
      <c r="C43" s="7" t="str">
        <f>"16012219"</f>
        <v>16012219</v>
      </c>
      <c r="D43" s="8">
        <v>90.21</v>
      </c>
      <c r="E43" s="7" t="s">
        <v>18</v>
      </c>
      <c r="F43" s="7" t="s">
        <v>19</v>
      </c>
      <c r="G43" s="10" t="s">
        <v>20</v>
      </c>
      <c r="H43" s="11">
        <v>11</v>
      </c>
    </row>
    <row r="44" spans="1:8">
      <c r="A44" s="6">
        <v>42</v>
      </c>
      <c r="B44" s="7" t="str">
        <f>"杨娅益"</f>
        <v>杨娅益</v>
      </c>
      <c r="C44" s="7" t="str">
        <f>"16011429"</f>
        <v>16011429</v>
      </c>
      <c r="D44" s="8">
        <v>89.32</v>
      </c>
      <c r="E44" s="7" t="s">
        <v>18</v>
      </c>
      <c r="F44" s="7" t="s">
        <v>19</v>
      </c>
      <c r="G44" s="10" t="s">
        <v>20</v>
      </c>
      <c r="H44" s="11">
        <v>12</v>
      </c>
    </row>
    <row r="45" spans="1:8">
      <c r="A45" s="6">
        <v>43</v>
      </c>
      <c r="B45" s="7" t="str">
        <f>"贾梦潇"</f>
        <v>贾梦潇</v>
      </c>
      <c r="C45" s="7" t="str">
        <f>"16011029"</f>
        <v>16011029</v>
      </c>
      <c r="D45" s="8">
        <v>85.77</v>
      </c>
      <c r="E45" s="7" t="s">
        <v>18</v>
      </c>
      <c r="F45" s="7" t="s">
        <v>19</v>
      </c>
      <c r="G45" s="10" t="s">
        <v>20</v>
      </c>
      <c r="H45" s="11">
        <v>13</v>
      </c>
    </row>
    <row r="46" spans="1:8">
      <c r="A46" s="6">
        <v>44</v>
      </c>
      <c r="B46" s="7" t="str">
        <f>"代兴高"</f>
        <v>代兴高</v>
      </c>
      <c r="C46" s="7" t="str">
        <f>"16010322"</f>
        <v>16010322</v>
      </c>
      <c r="D46" s="8">
        <v>84.35</v>
      </c>
      <c r="E46" s="7" t="s">
        <v>18</v>
      </c>
      <c r="F46" s="7" t="s">
        <v>19</v>
      </c>
      <c r="G46" s="10" t="s">
        <v>20</v>
      </c>
      <c r="H46" s="11">
        <v>14</v>
      </c>
    </row>
    <row r="47" spans="1:8">
      <c r="A47" s="6">
        <v>45</v>
      </c>
      <c r="B47" s="7" t="str">
        <f>"兰华丽"</f>
        <v>兰华丽</v>
      </c>
      <c r="C47" s="7" t="str">
        <f>"16011822"</f>
        <v>16011822</v>
      </c>
      <c r="D47" s="8">
        <v>84.28</v>
      </c>
      <c r="E47" s="7" t="s">
        <v>18</v>
      </c>
      <c r="F47" s="7" t="s">
        <v>19</v>
      </c>
      <c r="G47" s="10" t="s">
        <v>20</v>
      </c>
      <c r="H47" s="11">
        <v>15</v>
      </c>
    </row>
    <row r="48" spans="1:8">
      <c r="A48" s="6">
        <v>46</v>
      </c>
      <c r="B48" s="7" t="str">
        <f>"杨丹"</f>
        <v>杨丹</v>
      </c>
      <c r="C48" s="7" t="str">
        <f>"16010216"</f>
        <v>16010216</v>
      </c>
      <c r="D48" s="8">
        <v>83.35</v>
      </c>
      <c r="E48" s="7" t="s">
        <v>18</v>
      </c>
      <c r="F48" s="7" t="s">
        <v>19</v>
      </c>
      <c r="G48" s="10" t="s">
        <v>20</v>
      </c>
      <c r="H48" s="11">
        <v>16</v>
      </c>
    </row>
    <row r="49" spans="1:8">
      <c r="A49" s="6">
        <v>47</v>
      </c>
      <c r="B49" s="7" t="str">
        <f>"高雷"</f>
        <v>高雷</v>
      </c>
      <c r="C49" s="7" t="str">
        <f>"16012622"</f>
        <v>16012622</v>
      </c>
      <c r="D49" s="8">
        <v>83.18</v>
      </c>
      <c r="E49" s="7" t="s">
        <v>18</v>
      </c>
      <c r="F49" s="7" t="s">
        <v>19</v>
      </c>
      <c r="G49" s="10" t="s">
        <v>20</v>
      </c>
      <c r="H49" s="11">
        <v>17</v>
      </c>
    </row>
    <row r="50" spans="1:8">
      <c r="A50" s="6">
        <v>48</v>
      </c>
      <c r="B50" s="7" t="str">
        <f>"代云"</f>
        <v>代云</v>
      </c>
      <c r="C50" s="7" t="str">
        <f>"16010509"</f>
        <v>16010509</v>
      </c>
      <c r="D50" s="8">
        <v>83.17</v>
      </c>
      <c r="E50" s="7" t="s">
        <v>18</v>
      </c>
      <c r="F50" s="7" t="s">
        <v>19</v>
      </c>
      <c r="G50" s="10" t="s">
        <v>20</v>
      </c>
      <c r="H50" s="11">
        <v>18</v>
      </c>
    </row>
    <row r="51" spans="1:8">
      <c r="A51" s="6">
        <v>49</v>
      </c>
      <c r="B51" s="7" t="str">
        <f>"王俊哲"</f>
        <v>王俊哲</v>
      </c>
      <c r="C51" s="7" t="str">
        <f>"16012110"</f>
        <v>16012110</v>
      </c>
      <c r="D51" s="8">
        <v>106.18</v>
      </c>
      <c r="E51" s="7" t="s">
        <v>21</v>
      </c>
      <c r="F51" s="7" t="s">
        <v>19</v>
      </c>
      <c r="G51" s="10" t="s">
        <v>16</v>
      </c>
      <c r="H51" s="7">
        <v>1</v>
      </c>
    </row>
    <row r="52" spans="1:8">
      <c r="A52" s="6">
        <v>50</v>
      </c>
      <c r="B52" s="7" t="str">
        <f>"王伟"</f>
        <v>王伟</v>
      </c>
      <c r="C52" s="7" t="str">
        <f>"16021616"</f>
        <v>16021616</v>
      </c>
      <c r="D52" s="8">
        <v>103.68</v>
      </c>
      <c r="E52" s="7" t="s">
        <v>21</v>
      </c>
      <c r="F52" s="7" t="s">
        <v>19</v>
      </c>
      <c r="G52" s="10" t="s">
        <v>16</v>
      </c>
      <c r="H52" s="7">
        <v>2</v>
      </c>
    </row>
    <row r="53" spans="1:8">
      <c r="A53" s="6">
        <v>51</v>
      </c>
      <c r="B53" s="7" t="str">
        <f>"徐永洪"</f>
        <v>徐永洪</v>
      </c>
      <c r="C53" s="7" t="str">
        <f>"16012026"</f>
        <v>16012026</v>
      </c>
      <c r="D53" s="8">
        <v>101.63</v>
      </c>
      <c r="E53" s="7" t="s">
        <v>21</v>
      </c>
      <c r="F53" s="7" t="s">
        <v>19</v>
      </c>
      <c r="G53" s="10" t="s">
        <v>16</v>
      </c>
      <c r="H53" s="7">
        <v>3</v>
      </c>
    </row>
    <row r="54" spans="1:8">
      <c r="A54" s="6">
        <v>52</v>
      </c>
      <c r="B54" s="7" t="str">
        <f>"黄城"</f>
        <v>黄城</v>
      </c>
      <c r="C54" s="7" t="str">
        <f>"16011028"</f>
        <v>16011028</v>
      </c>
      <c r="D54" s="8">
        <v>101.05</v>
      </c>
      <c r="E54" s="7" t="s">
        <v>21</v>
      </c>
      <c r="F54" s="7" t="s">
        <v>19</v>
      </c>
      <c r="G54" s="10" t="s">
        <v>16</v>
      </c>
      <c r="H54" s="7">
        <v>4</v>
      </c>
    </row>
    <row r="55" spans="1:8">
      <c r="A55" s="6">
        <v>53</v>
      </c>
      <c r="B55" s="7" t="str">
        <f>"汪振"</f>
        <v>汪振</v>
      </c>
      <c r="C55" s="7" t="str">
        <f>"16011403"</f>
        <v>16011403</v>
      </c>
      <c r="D55" s="8">
        <v>100.81</v>
      </c>
      <c r="E55" s="7" t="s">
        <v>21</v>
      </c>
      <c r="F55" s="7" t="s">
        <v>19</v>
      </c>
      <c r="G55" s="10" t="s">
        <v>16</v>
      </c>
      <c r="H55" s="7">
        <v>5</v>
      </c>
    </row>
    <row r="56" spans="1:8">
      <c r="A56" s="6">
        <v>54</v>
      </c>
      <c r="B56" s="7" t="str">
        <f>"朱杰"</f>
        <v>朱杰</v>
      </c>
      <c r="C56" s="7" t="str">
        <f>"16012926"</f>
        <v>16012926</v>
      </c>
      <c r="D56" s="8">
        <v>100.32</v>
      </c>
      <c r="E56" s="7" t="s">
        <v>21</v>
      </c>
      <c r="F56" s="7" t="s">
        <v>19</v>
      </c>
      <c r="G56" s="10" t="s">
        <v>16</v>
      </c>
      <c r="H56" s="7">
        <v>6</v>
      </c>
    </row>
    <row r="57" spans="1:8">
      <c r="A57" s="6">
        <v>55</v>
      </c>
      <c r="B57" s="7" t="str">
        <f>"张怀德"</f>
        <v>张怀德</v>
      </c>
      <c r="C57" s="7" t="str">
        <f>"16012207"</f>
        <v>16012207</v>
      </c>
      <c r="D57" s="8">
        <v>113.25</v>
      </c>
      <c r="E57" s="7" t="s">
        <v>22</v>
      </c>
      <c r="F57" s="7" t="s">
        <v>19</v>
      </c>
      <c r="G57" s="10" t="s">
        <v>23</v>
      </c>
      <c r="H57" s="11">
        <v>1</v>
      </c>
    </row>
    <row r="58" spans="1:8">
      <c r="A58" s="6">
        <v>56</v>
      </c>
      <c r="B58" s="7" t="str">
        <f>"郑媛"</f>
        <v>郑媛</v>
      </c>
      <c r="C58" s="7" t="str">
        <f>"16011824"</f>
        <v>16011824</v>
      </c>
      <c r="D58" s="8">
        <v>110.33</v>
      </c>
      <c r="E58" s="7" t="s">
        <v>22</v>
      </c>
      <c r="F58" s="7" t="s">
        <v>19</v>
      </c>
      <c r="G58" s="10" t="s">
        <v>23</v>
      </c>
      <c r="H58" s="11">
        <v>2</v>
      </c>
    </row>
    <row r="59" spans="1:8">
      <c r="A59" s="6">
        <v>57</v>
      </c>
      <c r="B59" s="7" t="str">
        <f>"艾芬"</f>
        <v>艾芬</v>
      </c>
      <c r="C59" s="7" t="str">
        <f>"16011406"</f>
        <v>16011406</v>
      </c>
      <c r="D59" s="8">
        <v>110.11</v>
      </c>
      <c r="E59" s="7" t="s">
        <v>22</v>
      </c>
      <c r="F59" s="7" t="s">
        <v>19</v>
      </c>
      <c r="G59" s="10" t="s">
        <v>23</v>
      </c>
      <c r="H59" s="11">
        <v>3</v>
      </c>
    </row>
    <row r="60" spans="1:8">
      <c r="A60" s="6">
        <v>58</v>
      </c>
      <c r="B60" s="7" t="str">
        <f>"贾朝娟"</f>
        <v>贾朝娟</v>
      </c>
      <c r="C60" s="7" t="str">
        <f>"16011127"</f>
        <v>16011127</v>
      </c>
      <c r="D60" s="8">
        <v>109.49</v>
      </c>
      <c r="E60" s="7" t="s">
        <v>22</v>
      </c>
      <c r="F60" s="7" t="s">
        <v>19</v>
      </c>
      <c r="G60" s="10" t="s">
        <v>23</v>
      </c>
      <c r="H60" s="11">
        <v>4</v>
      </c>
    </row>
    <row r="61" spans="1:8">
      <c r="A61" s="6">
        <v>59</v>
      </c>
      <c r="B61" s="7" t="str">
        <f>"罗婷"</f>
        <v>罗婷</v>
      </c>
      <c r="C61" s="7" t="str">
        <f>"16011318"</f>
        <v>16011318</v>
      </c>
      <c r="D61" s="8">
        <v>108.94</v>
      </c>
      <c r="E61" s="7" t="s">
        <v>22</v>
      </c>
      <c r="F61" s="7" t="s">
        <v>19</v>
      </c>
      <c r="G61" s="10" t="s">
        <v>23</v>
      </c>
      <c r="H61" s="11">
        <v>5</v>
      </c>
    </row>
    <row r="62" spans="1:8">
      <c r="A62" s="6">
        <v>60</v>
      </c>
      <c r="B62" s="7" t="str">
        <f>"向胜宇"</f>
        <v>向胜宇</v>
      </c>
      <c r="C62" s="7" t="str">
        <f>"16012901"</f>
        <v>16012901</v>
      </c>
      <c r="D62" s="8">
        <v>107.44</v>
      </c>
      <c r="E62" s="7" t="s">
        <v>22</v>
      </c>
      <c r="F62" s="7" t="s">
        <v>19</v>
      </c>
      <c r="G62" s="10" t="s">
        <v>23</v>
      </c>
      <c r="H62" s="11">
        <v>6</v>
      </c>
    </row>
    <row r="63" spans="1:8">
      <c r="A63" s="6">
        <v>61</v>
      </c>
      <c r="B63" s="7" t="str">
        <f>"王昭霞"</f>
        <v>王昭霞</v>
      </c>
      <c r="C63" s="7" t="str">
        <f>"16011201"</f>
        <v>16011201</v>
      </c>
      <c r="D63" s="8">
        <v>107.42</v>
      </c>
      <c r="E63" s="7" t="s">
        <v>22</v>
      </c>
      <c r="F63" s="7" t="s">
        <v>19</v>
      </c>
      <c r="G63" s="10" t="s">
        <v>23</v>
      </c>
      <c r="H63" s="11">
        <v>7</v>
      </c>
    </row>
    <row r="64" spans="1:8">
      <c r="A64" s="6">
        <v>62</v>
      </c>
      <c r="B64" s="7" t="str">
        <f>"陈梦玲"</f>
        <v>陈梦玲</v>
      </c>
      <c r="C64" s="7" t="str">
        <f>"16011902"</f>
        <v>16011902</v>
      </c>
      <c r="D64" s="8">
        <v>106.97</v>
      </c>
      <c r="E64" s="7" t="s">
        <v>22</v>
      </c>
      <c r="F64" s="7" t="s">
        <v>19</v>
      </c>
      <c r="G64" s="10" t="s">
        <v>23</v>
      </c>
      <c r="H64" s="11">
        <v>8</v>
      </c>
    </row>
    <row r="65" spans="1:8">
      <c r="A65" s="6">
        <v>63</v>
      </c>
      <c r="B65" s="7" t="str">
        <f>"张建英"</f>
        <v>张建英</v>
      </c>
      <c r="C65" s="7" t="str">
        <f>"16010124"</f>
        <v>16010124</v>
      </c>
      <c r="D65" s="8">
        <v>106.65</v>
      </c>
      <c r="E65" s="7" t="s">
        <v>22</v>
      </c>
      <c r="F65" s="7" t="s">
        <v>19</v>
      </c>
      <c r="G65" s="10" t="s">
        <v>23</v>
      </c>
      <c r="H65" s="11">
        <v>9</v>
      </c>
    </row>
    <row r="66" spans="1:8">
      <c r="A66" s="6">
        <v>64</v>
      </c>
      <c r="B66" s="7" t="str">
        <f>"潘枷旭"</f>
        <v>潘枷旭</v>
      </c>
      <c r="C66" s="7" t="str">
        <f>"16011316"</f>
        <v>16011316</v>
      </c>
      <c r="D66" s="8">
        <v>106.45</v>
      </c>
      <c r="E66" s="7" t="s">
        <v>22</v>
      </c>
      <c r="F66" s="7" t="s">
        <v>19</v>
      </c>
      <c r="G66" s="10" t="s">
        <v>23</v>
      </c>
      <c r="H66" s="11">
        <v>10</v>
      </c>
    </row>
    <row r="67" spans="1:8">
      <c r="A67" s="6">
        <v>65</v>
      </c>
      <c r="B67" s="7" t="str">
        <f>"向远莉"</f>
        <v>向远莉</v>
      </c>
      <c r="C67" s="7" t="str">
        <f>"16010612"</f>
        <v>16010612</v>
      </c>
      <c r="D67" s="8">
        <v>106.42</v>
      </c>
      <c r="E67" s="7" t="s">
        <v>22</v>
      </c>
      <c r="F67" s="7" t="s">
        <v>19</v>
      </c>
      <c r="G67" s="10" t="s">
        <v>23</v>
      </c>
      <c r="H67" s="11">
        <v>11</v>
      </c>
    </row>
    <row r="68" spans="1:8">
      <c r="A68" s="6">
        <v>66</v>
      </c>
      <c r="B68" s="7" t="str">
        <f>"李冰琴"</f>
        <v>李冰琴</v>
      </c>
      <c r="C68" s="7" t="str">
        <f>"16011701"</f>
        <v>16011701</v>
      </c>
      <c r="D68" s="8">
        <v>105.75</v>
      </c>
      <c r="E68" s="7" t="s">
        <v>22</v>
      </c>
      <c r="F68" s="7" t="s">
        <v>19</v>
      </c>
      <c r="G68" s="10" t="s">
        <v>23</v>
      </c>
      <c r="H68" s="11">
        <v>12</v>
      </c>
    </row>
    <row r="69" spans="1:8">
      <c r="A69" s="6">
        <v>67</v>
      </c>
      <c r="B69" s="7" t="str">
        <f>"黄成诚"</f>
        <v>黄成诚</v>
      </c>
      <c r="C69" s="7" t="str">
        <f>"16013011"</f>
        <v>16013011</v>
      </c>
      <c r="D69" s="8">
        <v>105.56</v>
      </c>
      <c r="E69" s="7" t="s">
        <v>22</v>
      </c>
      <c r="F69" s="7" t="s">
        <v>19</v>
      </c>
      <c r="G69" s="10" t="s">
        <v>23</v>
      </c>
      <c r="H69" s="11">
        <v>13</v>
      </c>
    </row>
    <row r="70" spans="1:8">
      <c r="A70" s="6">
        <v>68</v>
      </c>
      <c r="B70" s="7" t="str">
        <f>"陈迪英"</f>
        <v>陈迪英</v>
      </c>
      <c r="C70" s="7" t="str">
        <f>"16011211"</f>
        <v>16011211</v>
      </c>
      <c r="D70" s="8">
        <v>105.46</v>
      </c>
      <c r="E70" s="7" t="s">
        <v>22</v>
      </c>
      <c r="F70" s="7" t="s">
        <v>19</v>
      </c>
      <c r="G70" s="10" t="s">
        <v>23</v>
      </c>
      <c r="H70" s="11">
        <v>14</v>
      </c>
    </row>
    <row r="71" spans="1:8">
      <c r="A71" s="6">
        <v>69</v>
      </c>
      <c r="B71" s="7" t="str">
        <f>"付维"</f>
        <v>付维</v>
      </c>
      <c r="C71" s="7" t="str">
        <f>"16012320"</f>
        <v>16012320</v>
      </c>
      <c r="D71" s="8">
        <v>105.33</v>
      </c>
      <c r="E71" s="7" t="s">
        <v>22</v>
      </c>
      <c r="F71" s="7" t="s">
        <v>19</v>
      </c>
      <c r="G71" s="10" t="s">
        <v>23</v>
      </c>
      <c r="H71" s="11">
        <v>15</v>
      </c>
    </row>
    <row r="72" spans="1:8">
      <c r="A72" s="6">
        <v>70</v>
      </c>
      <c r="B72" s="7" t="str">
        <f>"谢雨"</f>
        <v>谢雨</v>
      </c>
      <c r="C72" s="7" t="str">
        <f>"16012027"</f>
        <v>16012027</v>
      </c>
      <c r="D72" s="8">
        <v>105.06</v>
      </c>
      <c r="E72" s="7" t="s">
        <v>22</v>
      </c>
      <c r="F72" s="7" t="s">
        <v>19</v>
      </c>
      <c r="G72" s="10" t="s">
        <v>23</v>
      </c>
      <c r="H72" s="11">
        <v>16</v>
      </c>
    </row>
    <row r="73" spans="1:8">
      <c r="A73" s="6">
        <v>71</v>
      </c>
      <c r="B73" s="7" t="str">
        <f>"杜朵"</f>
        <v>杜朵</v>
      </c>
      <c r="C73" s="7" t="str">
        <f>"16011725"</f>
        <v>16011725</v>
      </c>
      <c r="D73" s="8">
        <v>104.87</v>
      </c>
      <c r="E73" s="7" t="s">
        <v>22</v>
      </c>
      <c r="F73" s="7" t="s">
        <v>19</v>
      </c>
      <c r="G73" s="10" t="s">
        <v>23</v>
      </c>
      <c r="H73" s="11">
        <v>17</v>
      </c>
    </row>
    <row r="74" spans="1:8">
      <c r="A74" s="6">
        <v>72</v>
      </c>
      <c r="B74" s="7" t="str">
        <f>"张禄霞"</f>
        <v>张禄霞</v>
      </c>
      <c r="C74" s="7" t="str">
        <f>"16011514"</f>
        <v>16011514</v>
      </c>
      <c r="D74" s="8">
        <v>104.72</v>
      </c>
      <c r="E74" s="7" t="s">
        <v>22</v>
      </c>
      <c r="F74" s="7" t="s">
        <v>19</v>
      </c>
      <c r="G74" s="10" t="s">
        <v>23</v>
      </c>
      <c r="H74" s="11">
        <v>18</v>
      </c>
    </row>
    <row r="75" spans="1:8">
      <c r="A75" s="6">
        <v>73</v>
      </c>
      <c r="B75" s="7" t="str">
        <f>"罗霞"</f>
        <v>罗霞</v>
      </c>
      <c r="C75" s="7" t="str">
        <f>"16011125"</f>
        <v>16011125</v>
      </c>
      <c r="D75" s="8">
        <v>104.65</v>
      </c>
      <c r="E75" s="7" t="s">
        <v>22</v>
      </c>
      <c r="F75" s="7" t="s">
        <v>19</v>
      </c>
      <c r="G75" s="10" t="s">
        <v>23</v>
      </c>
      <c r="H75" s="11">
        <v>19</v>
      </c>
    </row>
    <row r="76" spans="1:8">
      <c r="A76" s="6">
        <v>74</v>
      </c>
      <c r="B76" s="7" t="str">
        <f>"黄明娟"</f>
        <v>黄明娟</v>
      </c>
      <c r="C76" s="7" t="str">
        <f>"16011227"</f>
        <v>16011227</v>
      </c>
      <c r="D76" s="8">
        <v>103.38</v>
      </c>
      <c r="E76" s="7" t="s">
        <v>22</v>
      </c>
      <c r="F76" s="7" t="s">
        <v>19</v>
      </c>
      <c r="G76" s="10" t="s">
        <v>23</v>
      </c>
      <c r="H76" s="11">
        <v>20</v>
      </c>
    </row>
    <row r="77" spans="1:8">
      <c r="A77" s="6">
        <v>75</v>
      </c>
      <c r="B77" s="7" t="str">
        <f>"冯婷"</f>
        <v>冯婷</v>
      </c>
      <c r="C77" s="7" t="str">
        <f>"16011511"</f>
        <v>16011511</v>
      </c>
      <c r="D77" s="8">
        <v>103.26</v>
      </c>
      <c r="E77" s="7" t="s">
        <v>22</v>
      </c>
      <c r="F77" s="7" t="s">
        <v>19</v>
      </c>
      <c r="G77" s="10" t="s">
        <v>23</v>
      </c>
      <c r="H77" s="11">
        <v>21</v>
      </c>
    </row>
    <row r="78" spans="1:8">
      <c r="A78" s="6">
        <v>76</v>
      </c>
      <c r="B78" s="7" t="str">
        <f>"张晶晶"</f>
        <v>张晶晶</v>
      </c>
      <c r="C78" s="7" t="str">
        <f>"16011124"</f>
        <v>16011124</v>
      </c>
      <c r="D78" s="8">
        <v>102.5</v>
      </c>
      <c r="E78" s="7" t="s">
        <v>22</v>
      </c>
      <c r="F78" s="7" t="s">
        <v>19</v>
      </c>
      <c r="G78" s="10" t="s">
        <v>23</v>
      </c>
      <c r="H78" s="11">
        <v>22</v>
      </c>
    </row>
    <row r="79" spans="1:8">
      <c r="A79" s="6">
        <v>77</v>
      </c>
      <c r="B79" s="7" t="str">
        <f>"代启银"</f>
        <v>代启银</v>
      </c>
      <c r="C79" s="7" t="str">
        <f>"16012510"</f>
        <v>16012510</v>
      </c>
      <c r="D79" s="8">
        <v>102</v>
      </c>
      <c r="E79" s="7" t="s">
        <v>22</v>
      </c>
      <c r="F79" s="7" t="s">
        <v>19</v>
      </c>
      <c r="G79" s="10" t="s">
        <v>23</v>
      </c>
      <c r="H79" s="11">
        <v>23</v>
      </c>
    </row>
    <row r="80" spans="1:8">
      <c r="A80" s="6">
        <v>78</v>
      </c>
      <c r="B80" s="7" t="str">
        <f>"王乙婷"</f>
        <v>王乙婷</v>
      </c>
      <c r="C80" s="7" t="str">
        <f>"16010615"</f>
        <v>16010615</v>
      </c>
      <c r="D80" s="8">
        <v>101.93</v>
      </c>
      <c r="E80" s="7" t="s">
        <v>22</v>
      </c>
      <c r="F80" s="7" t="s">
        <v>19</v>
      </c>
      <c r="G80" s="10" t="s">
        <v>23</v>
      </c>
      <c r="H80" s="11">
        <v>24</v>
      </c>
    </row>
    <row r="81" spans="1:8">
      <c r="A81" s="6">
        <v>79</v>
      </c>
      <c r="B81" s="7" t="str">
        <f>"杨白雪"</f>
        <v>杨白雪</v>
      </c>
      <c r="C81" s="7" t="str">
        <f>"16010217"</f>
        <v>16010217</v>
      </c>
      <c r="D81" s="8">
        <v>101.51</v>
      </c>
      <c r="E81" s="7" t="s">
        <v>22</v>
      </c>
      <c r="F81" s="7" t="s">
        <v>19</v>
      </c>
      <c r="G81" s="10" t="s">
        <v>23</v>
      </c>
      <c r="H81" s="11">
        <v>25</v>
      </c>
    </row>
    <row r="82" spans="1:8">
      <c r="A82" s="6">
        <v>80</v>
      </c>
      <c r="B82" s="7" t="str">
        <f>"贾鸿匀"</f>
        <v>贾鸿匀</v>
      </c>
      <c r="C82" s="7" t="str">
        <f>"16012915"</f>
        <v>16012915</v>
      </c>
      <c r="D82" s="8">
        <v>101.27</v>
      </c>
      <c r="E82" s="7" t="s">
        <v>22</v>
      </c>
      <c r="F82" s="7" t="s">
        <v>19</v>
      </c>
      <c r="G82" s="10" t="s">
        <v>23</v>
      </c>
      <c r="H82" s="11">
        <v>26</v>
      </c>
    </row>
    <row r="83" spans="1:8">
      <c r="A83" s="6">
        <v>81</v>
      </c>
      <c r="B83" s="7" t="str">
        <f>"刘鸿"</f>
        <v>刘鸿</v>
      </c>
      <c r="C83" s="7" t="str">
        <f>"16011024"</f>
        <v>16011024</v>
      </c>
      <c r="D83" s="8">
        <v>101.24</v>
      </c>
      <c r="E83" s="7" t="s">
        <v>22</v>
      </c>
      <c r="F83" s="7" t="s">
        <v>19</v>
      </c>
      <c r="G83" s="10" t="s">
        <v>23</v>
      </c>
      <c r="H83" s="11">
        <v>27</v>
      </c>
    </row>
    <row r="84" spans="1:8">
      <c r="A84" s="6">
        <v>82</v>
      </c>
      <c r="B84" s="7" t="str">
        <f>"刘春丽"</f>
        <v>刘春丽</v>
      </c>
      <c r="C84" s="7" t="str">
        <f>"16011330"</f>
        <v>16011330</v>
      </c>
      <c r="D84" s="8">
        <v>101.15</v>
      </c>
      <c r="E84" s="7" t="s">
        <v>22</v>
      </c>
      <c r="F84" s="7" t="s">
        <v>19</v>
      </c>
      <c r="G84" s="10" t="s">
        <v>23</v>
      </c>
      <c r="H84" s="11">
        <v>28</v>
      </c>
    </row>
    <row r="85" spans="1:8">
      <c r="A85" s="6">
        <v>83</v>
      </c>
      <c r="B85" s="7" t="str">
        <f>"王雪"</f>
        <v>王雪</v>
      </c>
      <c r="C85" s="7" t="str">
        <f>"16010105"</f>
        <v>16010105</v>
      </c>
      <c r="D85" s="8">
        <v>100.89</v>
      </c>
      <c r="E85" s="7" t="s">
        <v>22</v>
      </c>
      <c r="F85" s="7" t="s">
        <v>19</v>
      </c>
      <c r="G85" s="10" t="s">
        <v>23</v>
      </c>
      <c r="H85" s="11">
        <v>29</v>
      </c>
    </row>
    <row r="86" spans="1:8">
      <c r="A86" s="6">
        <v>84</v>
      </c>
      <c r="B86" s="7" t="str">
        <f>"向楠兰"</f>
        <v>向楠兰</v>
      </c>
      <c r="C86" s="7" t="str">
        <f>"16010428"</f>
        <v>16010428</v>
      </c>
      <c r="D86" s="8">
        <v>100.71</v>
      </c>
      <c r="E86" s="7" t="s">
        <v>22</v>
      </c>
      <c r="F86" s="7" t="s">
        <v>19</v>
      </c>
      <c r="G86" s="10" t="s">
        <v>23</v>
      </c>
      <c r="H86" s="11">
        <v>30</v>
      </c>
    </row>
    <row r="87" spans="1:8">
      <c r="A87" s="6">
        <v>85</v>
      </c>
      <c r="B87" s="7" t="str">
        <f>"杨瑞"</f>
        <v>杨瑞</v>
      </c>
      <c r="C87" s="7" t="str">
        <f>"16011914"</f>
        <v>16011914</v>
      </c>
      <c r="D87" s="8">
        <v>99.98</v>
      </c>
      <c r="E87" s="7" t="s">
        <v>24</v>
      </c>
      <c r="F87" s="7" t="s">
        <v>19</v>
      </c>
      <c r="G87" s="10" t="s">
        <v>11</v>
      </c>
      <c r="H87" s="11">
        <v>1</v>
      </c>
    </row>
    <row r="88" spans="1:8">
      <c r="A88" s="6">
        <v>86</v>
      </c>
      <c r="B88" s="7" t="str">
        <f>"李俊衡"</f>
        <v>李俊衡</v>
      </c>
      <c r="C88" s="7" t="str">
        <f>"16020803"</f>
        <v>16020803</v>
      </c>
      <c r="D88" s="8">
        <v>95.52</v>
      </c>
      <c r="E88" s="7" t="s">
        <v>24</v>
      </c>
      <c r="F88" s="7" t="s">
        <v>19</v>
      </c>
      <c r="G88" s="10" t="s">
        <v>11</v>
      </c>
      <c r="H88" s="11">
        <v>2</v>
      </c>
    </row>
    <row r="89" spans="1:8">
      <c r="A89" s="6">
        <v>87</v>
      </c>
      <c r="B89" s="7" t="str">
        <f>"刘广"</f>
        <v>刘广</v>
      </c>
      <c r="C89" s="7" t="str">
        <f>"16012308"</f>
        <v>16012308</v>
      </c>
      <c r="D89" s="8">
        <v>95.07</v>
      </c>
      <c r="E89" s="7" t="s">
        <v>24</v>
      </c>
      <c r="F89" s="7" t="s">
        <v>19</v>
      </c>
      <c r="G89" s="10" t="s">
        <v>11</v>
      </c>
      <c r="H89" s="11">
        <v>3</v>
      </c>
    </row>
    <row r="90" spans="1:8">
      <c r="A90" s="6">
        <v>88</v>
      </c>
      <c r="B90" s="7" t="str">
        <f>"李亚利"</f>
        <v>李亚利</v>
      </c>
      <c r="C90" s="7" t="str">
        <f>"16031021"</f>
        <v>16031021</v>
      </c>
      <c r="D90" s="8">
        <v>102.18</v>
      </c>
      <c r="E90" s="7" t="s">
        <v>25</v>
      </c>
      <c r="F90" s="7" t="s">
        <v>26</v>
      </c>
      <c r="G90" s="10" t="s">
        <v>11</v>
      </c>
      <c r="H90" s="11">
        <v>1</v>
      </c>
    </row>
    <row r="91" spans="1:8">
      <c r="A91" s="6">
        <v>89</v>
      </c>
      <c r="B91" s="7" t="str">
        <f>"廖万进"</f>
        <v>廖万进</v>
      </c>
      <c r="C91" s="7" t="str">
        <f>"16032318"</f>
        <v>16032318</v>
      </c>
      <c r="D91" s="8">
        <v>95.8</v>
      </c>
      <c r="E91" s="7" t="s">
        <v>25</v>
      </c>
      <c r="F91" s="7" t="s">
        <v>26</v>
      </c>
      <c r="G91" s="10" t="s">
        <v>11</v>
      </c>
      <c r="H91" s="11">
        <v>2</v>
      </c>
    </row>
    <row r="92" spans="1:8">
      <c r="A92" s="6">
        <v>90</v>
      </c>
      <c r="B92" s="7" t="str">
        <f>"申鑫"</f>
        <v>申鑫</v>
      </c>
      <c r="C92" s="7" t="str">
        <f>"16031612"</f>
        <v>16031612</v>
      </c>
      <c r="D92" s="8">
        <v>91.05</v>
      </c>
      <c r="E92" s="7" t="s">
        <v>25</v>
      </c>
      <c r="F92" s="7" t="s">
        <v>26</v>
      </c>
      <c r="G92" s="10" t="s">
        <v>11</v>
      </c>
      <c r="H92" s="11">
        <v>3</v>
      </c>
    </row>
    <row r="93" spans="1:8">
      <c r="A93" s="6">
        <v>91</v>
      </c>
      <c r="B93" s="7" t="str">
        <f>"董鑫萍"</f>
        <v>董鑫萍</v>
      </c>
      <c r="C93" s="7" t="str">
        <f>"16031716"</f>
        <v>16031716</v>
      </c>
      <c r="D93" s="8">
        <v>105.78</v>
      </c>
      <c r="E93" s="7" t="s">
        <v>27</v>
      </c>
      <c r="F93" s="7" t="s">
        <v>26</v>
      </c>
      <c r="G93" s="10" t="s">
        <v>14</v>
      </c>
      <c r="H93" s="11">
        <v>1</v>
      </c>
    </row>
    <row r="94" spans="1:8">
      <c r="A94" s="6">
        <v>92</v>
      </c>
      <c r="B94" s="7" t="str">
        <f>"覃妮妮"</f>
        <v>覃妮妮</v>
      </c>
      <c r="C94" s="7" t="str">
        <f>"16031305"</f>
        <v>16031305</v>
      </c>
      <c r="D94" s="8">
        <v>103.83</v>
      </c>
      <c r="E94" s="7" t="s">
        <v>27</v>
      </c>
      <c r="F94" s="7" t="s">
        <v>26</v>
      </c>
      <c r="G94" s="10" t="s">
        <v>14</v>
      </c>
      <c r="H94" s="11">
        <v>2</v>
      </c>
    </row>
    <row r="95" spans="1:8">
      <c r="A95" s="6">
        <v>93</v>
      </c>
      <c r="B95" s="7" t="str">
        <f>"陈佳佳"</f>
        <v>陈佳佳</v>
      </c>
      <c r="C95" s="7" t="str">
        <f>"16030220"</f>
        <v>16030220</v>
      </c>
      <c r="D95" s="8">
        <v>101.85</v>
      </c>
      <c r="E95" s="7" t="s">
        <v>27</v>
      </c>
      <c r="F95" s="7" t="s">
        <v>26</v>
      </c>
      <c r="G95" s="10" t="s">
        <v>14</v>
      </c>
      <c r="H95" s="11">
        <v>3</v>
      </c>
    </row>
    <row r="96" spans="1:8">
      <c r="A96" s="6">
        <v>94</v>
      </c>
      <c r="B96" s="7" t="str">
        <f>"王子毅"</f>
        <v>王子毅</v>
      </c>
      <c r="C96" s="7" t="str">
        <f>"16032128"</f>
        <v>16032128</v>
      </c>
      <c r="D96" s="8">
        <v>99.96</v>
      </c>
      <c r="E96" s="7" t="s">
        <v>27</v>
      </c>
      <c r="F96" s="7" t="s">
        <v>26</v>
      </c>
      <c r="G96" s="10" t="s">
        <v>14</v>
      </c>
      <c r="H96" s="11">
        <v>4</v>
      </c>
    </row>
    <row r="97" spans="1:8">
      <c r="A97" s="6">
        <v>95</v>
      </c>
      <c r="B97" s="7" t="str">
        <f>"覃晓钰"</f>
        <v>覃晓钰</v>
      </c>
      <c r="C97" s="7" t="str">
        <f>"16031214"</f>
        <v>16031214</v>
      </c>
      <c r="D97" s="8">
        <v>99.75</v>
      </c>
      <c r="E97" s="7" t="s">
        <v>27</v>
      </c>
      <c r="F97" s="7" t="s">
        <v>26</v>
      </c>
      <c r="G97" s="10" t="s">
        <v>14</v>
      </c>
      <c r="H97" s="11">
        <v>5</v>
      </c>
    </row>
    <row r="98" spans="1:8">
      <c r="A98" s="6">
        <v>96</v>
      </c>
      <c r="B98" s="7" t="str">
        <f>"车红丹"</f>
        <v>车红丹</v>
      </c>
      <c r="C98" s="7" t="str">
        <f>"16032425"</f>
        <v>16032425</v>
      </c>
      <c r="D98" s="8">
        <v>98.85</v>
      </c>
      <c r="E98" s="7" t="s">
        <v>27</v>
      </c>
      <c r="F98" s="7" t="s">
        <v>26</v>
      </c>
      <c r="G98" s="10" t="s">
        <v>14</v>
      </c>
      <c r="H98" s="11">
        <v>6</v>
      </c>
    </row>
    <row r="99" spans="1:8">
      <c r="A99" s="6">
        <v>97</v>
      </c>
      <c r="B99" s="7" t="str">
        <f>"曾海丽"</f>
        <v>曾海丽</v>
      </c>
      <c r="C99" s="7" t="str">
        <f>"16022029"</f>
        <v>16022029</v>
      </c>
      <c r="D99" s="8">
        <v>98.59</v>
      </c>
      <c r="E99" s="7" t="s">
        <v>27</v>
      </c>
      <c r="F99" s="7" t="s">
        <v>26</v>
      </c>
      <c r="G99" s="10" t="s">
        <v>14</v>
      </c>
      <c r="H99" s="11">
        <v>7</v>
      </c>
    </row>
    <row r="100" spans="1:8">
      <c r="A100" s="6">
        <v>98</v>
      </c>
      <c r="B100" s="7" t="str">
        <f>"佘红敏"</f>
        <v>佘红敏</v>
      </c>
      <c r="C100" s="7" t="str">
        <f>"16031908"</f>
        <v>16031908</v>
      </c>
      <c r="D100" s="8">
        <v>97.95</v>
      </c>
      <c r="E100" s="7" t="s">
        <v>27</v>
      </c>
      <c r="F100" s="7" t="s">
        <v>26</v>
      </c>
      <c r="G100" s="10" t="s">
        <v>14</v>
      </c>
      <c r="H100" s="11">
        <v>8</v>
      </c>
    </row>
    <row r="101" spans="1:8">
      <c r="A101" s="6">
        <v>99</v>
      </c>
      <c r="B101" s="7" t="str">
        <f>"邹君洁"</f>
        <v>邹君洁</v>
      </c>
      <c r="C101" s="7" t="str">
        <f>"16030821"</f>
        <v>16030821</v>
      </c>
      <c r="D101" s="8">
        <v>97.67</v>
      </c>
      <c r="E101" s="7" t="s">
        <v>27</v>
      </c>
      <c r="F101" s="7" t="s">
        <v>26</v>
      </c>
      <c r="G101" s="10" t="s">
        <v>14</v>
      </c>
      <c r="H101" s="11">
        <v>9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2023-05-13T19:15:00Z</dcterms:created>
  <dcterms:modified xsi:type="dcterms:W3CDTF">2026-07-09T09:36:36Z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2052-11.8.2.1125</vt:lpwstr>
  </property>
  <property fmtid="{D5CDD505-2E9C-101B-9397-08002B2CF9AE}" pid="3" name="ICV">
    <vt:lpwstr>E0C193FAEDC449AC99B82D0E002CBF80_12</vt:lpwstr>
  </property>
</Properties>
</file>